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.1.1 - Architektonicko-s..." sheetId="2" r:id="rId2"/>
    <sheet name="D.1.4.e-1 - Elektroinstalace" sheetId="3" r:id="rId3"/>
    <sheet name="D.1.4.e-2 - Uzemnění a bl..." sheetId="4" r:id="rId4"/>
    <sheet name="VRN - Vedlejší rozpočtové..." sheetId="5" r:id="rId5"/>
    <sheet name="Pokyny pro vyplnění" sheetId="6" r:id="rId6"/>
  </sheets>
  <definedNames>
    <definedName name="_xlnm.Print_Area" localSheetId="0">'Rekapitulace stavby'!$D$4:$AO$33,'Rekapitulace stavby'!$C$39:$AQ$57</definedName>
    <definedName name="_xlnm.Print_Titles" localSheetId="0">'Rekapitulace stavby'!$49:$49</definedName>
    <definedName name="_xlnm._FilterDatabase" localSheetId="1" hidden="1">'D.1.1 - Architektonicko-s...'!$C$93:$K$363</definedName>
    <definedName name="_xlnm.Print_Area" localSheetId="1">'D.1.1 - Architektonicko-s...'!$C$4:$J$36,'D.1.1 - Architektonicko-s...'!$C$42:$J$75,'D.1.1 - Architektonicko-s...'!$C$81:$K$363</definedName>
    <definedName name="_xlnm.Print_Titles" localSheetId="1">'D.1.1 - Architektonicko-s...'!$93:$93</definedName>
    <definedName name="_xlnm._FilterDatabase" localSheetId="2" hidden="1">'D.1.4.e-1 - Elektroinstalace'!$C$84:$K$148</definedName>
    <definedName name="_xlnm.Print_Area" localSheetId="2">'D.1.4.e-1 - Elektroinstalace'!$C$4:$J$38,'D.1.4.e-1 - Elektroinstalace'!$C$44:$J$64,'D.1.4.e-1 - Elektroinstalace'!$C$70:$K$148</definedName>
    <definedName name="_xlnm.Print_Titles" localSheetId="2">'D.1.4.e-1 - Elektroinstalace'!$84:$84</definedName>
    <definedName name="_xlnm._FilterDatabase" localSheetId="3" hidden="1">'D.1.4.e-2 - Uzemnění a bl...'!$C$84:$K$111</definedName>
    <definedName name="_xlnm.Print_Area" localSheetId="3">'D.1.4.e-2 - Uzemnění a bl...'!$C$4:$J$38,'D.1.4.e-2 - Uzemnění a bl...'!$C$44:$J$64,'D.1.4.e-2 - Uzemnění a bl...'!$C$70:$K$111</definedName>
    <definedName name="_xlnm.Print_Titles" localSheetId="3">'D.1.4.e-2 - Uzemnění a bl...'!$84:$84</definedName>
    <definedName name="_xlnm._FilterDatabase" localSheetId="4" hidden="1">'VRN - Vedlejší rozpočtové...'!$C$77:$K$89</definedName>
    <definedName name="_xlnm.Print_Area" localSheetId="4">'VRN - Vedlejší rozpočtové...'!$C$4:$J$36,'VRN - Vedlejší rozpočtové...'!$C$42:$J$59,'VRN - Vedlejší rozpočtové...'!$C$65:$K$89</definedName>
    <definedName name="_xlnm.Print_Titles" localSheetId="4">'VRN - Vedlejší rozpočtové...'!$77:$77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6"/>
  <c r="AX56"/>
  <c i="5"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1"/>
  <c r="F34"/>
  <c i="1" r="BD56"/>
  <c i="5" r="BH81"/>
  <c r="F33"/>
  <c i="1" r="BC56"/>
  <c i="5" r="BG81"/>
  <c r="F32"/>
  <c i="1" r="BB56"/>
  <c i="5" r="BF81"/>
  <c r="J31"/>
  <c i="1" r="AW56"/>
  <c i="5" r="F31"/>
  <c i="1" r="BA56"/>
  <c i="5" r="T81"/>
  <c r="T80"/>
  <c r="T79"/>
  <c r="T78"/>
  <c r="R81"/>
  <c r="R80"/>
  <c r="R79"/>
  <c r="R78"/>
  <c r="P81"/>
  <c r="P80"/>
  <c r="P79"/>
  <c r="P78"/>
  <c i="1" r="AU56"/>
  <c i="5" r="BK81"/>
  <c r="BK80"/>
  <c r="J80"/>
  <c r="BK79"/>
  <c r="J79"/>
  <c r="BK78"/>
  <c r="J78"/>
  <c r="J56"/>
  <c r="J27"/>
  <c i="1" r="AG56"/>
  <c i="5" r="J81"/>
  <c r="BE81"/>
  <c r="J30"/>
  <c i="1" r="AV56"/>
  <c i="5" r="F30"/>
  <c i="1" r="AZ56"/>
  <c i="5" r="J58"/>
  <c r="J57"/>
  <c r="F74"/>
  <c r="F72"/>
  <c r="E70"/>
  <c r="F51"/>
  <c r="F49"/>
  <c r="E47"/>
  <c r="J36"/>
  <c r="J21"/>
  <c r="E21"/>
  <c r="J74"/>
  <c r="J51"/>
  <c r="J20"/>
  <c r="J18"/>
  <c r="E18"/>
  <c r="F75"/>
  <c r="F52"/>
  <c r="J17"/>
  <c r="J12"/>
  <c r="J72"/>
  <c r="J49"/>
  <c r="E7"/>
  <c r="E68"/>
  <c r="E45"/>
  <c i="1" r="AY55"/>
  <c r="AX55"/>
  <c i="4"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T107"/>
  <c r="R108"/>
  <c r="R107"/>
  <c r="P108"/>
  <c r="P107"/>
  <c r="BK108"/>
  <c r="BK107"/>
  <c r="J107"/>
  <c r="J108"/>
  <c r="BE108"/>
  <c r="J63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6"/>
  <c i="1" r="BD55"/>
  <c i="4" r="BH88"/>
  <c r="F35"/>
  <c i="1" r="BC55"/>
  <c i="4" r="BG88"/>
  <c r="F34"/>
  <c i="1" r="BB55"/>
  <c i="4" r="BF88"/>
  <c r="J33"/>
  <c i="1" r="AW55"/>
  <c i="4" r="F33"/>
  <c i="1" r="BA55"/>
  <c i="4" r="T88"/>
  <c r="T87"/>
  <c r="T86"/>
  <c r="T85"/>
  <c r="R88"/>
  <c r="R87"/>
  <c r="R86"/>
  <c r="R85"/>
  <c r="P88"/>
  <c r="P87"/>
  <c r="P86"/>
  <c r="P85"/>
  <c i="1" r="AU55"/>
  <c i="4" r="BK88"/>
  <c r="BK87"/>
  <c r="J87"/>
  <c r="BK86"/>
  <c r="J86"/>
  <c r="BK85"/>
  <c r="J85"/>
  <c r="J60"/>
  <c r="J29"/>
  <c i="1" r="AG55"/>
  <c i="4" r="J88"/>
  <c r="BE88"/>
  <c r="J32"/>
  <c i="1" r="AV55"/>
  <c i="4" r="F32"/>
  <c i="1" r="AZ55"/>
  <c i="4" r="J62"/>
  <c r="J61"/>
  <c r="J81"/>
  <c r="F81"/>
  <c r="F79"/>
  <c r="E77"/>
  <c r="J55"/>
  <c r="F55"/>
  <c r="F53"/>
  <c r="E51"/>
  <c r="J38"/>
  <c r="J20"/>
  <c r="E20"/>
  <c r="F82"/>
  <c r="F56"/>
  <c r="J19"/>
  <c r="J14"/>
  <c r="J79"/>
  <c r="J53"/>
  <c r="E7"/>
  <c r="E73"/>
  <c r="E47"/>
  <c i="1" r="AY54"/>
  <c r="AX54"/>
  <c i="3"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T143"/>
  <c r="R144"/>
  <c r="R143"/>
  <c r="P144"/>
  <c r="P143"/>
  <c r="BK144"/>
  <c r="BK143"/>
  <c r="J143"/>
  <c r="J144"/>
  <c r="BE144"/>
  <c r="J6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6"/>
  <c i="1" r="BD54"/>
  <c i="3" r="BH88"/>
  <c r="F35"/>
  <c i="1" r="BC54"/>
  <c i="3" r="BG88"/>
  <c r="F34"/>
  <c i="1" r="BB54"/>
  <c i="3" r="BF88"/>
  <c r="J33"/>
  <c i="1" r="AW54"/>
  <c i="3" r="F33"/>
  <c i="1" r="BA54"/>
  <c i="3" r="T88"/>
  <c r="T87"/>
  <c r="T86"/>
  <c r="T85"/>
  <c r="R88"/>
  <c r="R87"/>
  <c r="R86"/>
  <c r="R85"/>
  <c r="P88"/>
  <c r="P87"/>
  <c r="P86"/>
  <c r="P85"/>
  <c i="1" r="AU54"/>
  <c i="3" r="BK88"/>
  <c r="BK87"/>
  <c r="J87"/>
  <c r="BK86"/>
  <c r="J86"/>
  <c r="BK85"/>
  <c r="J85"/>
  <c r="J60"/>
  <c r="J29"/>
  <c i="1" r="AG54"/>
  <c i="3" r="J88"/>
  <c r="BE88"/>
  <c r="J32"/>
  <c i="1" r="AV54"/>
  <c i="3" r="F32"/>
  <c i="1" r="AZ54"/>
  <c i="3" r="J62"/>
  <c r="J61"/>
  <c r="J81"/>
  <c r="F81"/>
  <c r="F79"/>
  <c r="E77"/>
  <c r="J55"/>
  <c r="F55"/>
  <c r="F53"/>
  <c r="E51"/>
  <c r="J38"/>
  <c r="J20"/>
  <c r="E20"/>
  <c r="F82"/>
  <c r="F56"/>
  <c r="J19"/>
  <c r="J14"/>
  <c r="J79"/>
  <c r="J53"/>
  <c r="E7"/>
  <c r="E73"/>
  <c r="E47"/>
  <c i="1" r="AY52"/>
  <c r="AX52"/>
  <c i="2" r="BI363"/>
  <c r="BH363"/>
  <c r="BG363"/>
  <c r="BF363"/>
  <c r="T363"/>
  <c r="R363"/>
  <c r="P363"/>
  <c r="BK363"/>
  <c r="J363"/>
  <c r="BE363"/>
  <c r="BI362"/>
  <c r="BH362"/>
  <c r="BG362"/>
  <c r="BF362"/>
  <c r="T362"/>
  <c r="T361"/>
  <c r="T360"/>
  <c r="R362"/>
  <c r="R361"/>
  <c r="R360"/>
  <c r="P362"/>
  <c r="P361"/>
  <c r="P360"/>
  <c r="BK362"/>
  <c r="BK361"/>
  <c r="J361"/>
  <c r="BK360"/>
  <c r="J360"/>
  <c r="J362"/>
  <c r="BE362"/>
  <c r="J74"/>
  <c r="J73"/>
  <c r="BI358"/>
  <c r="BH358"/>
  <c r="BG358"/>
  <c r="BF358"/>
  <c r="T358"/>
  <c r="R358"/>
  <c r="P358"/>
  <c r="BK358"/>
  <c r="J358"/>
  <c r="BE358"/>
  <c r="BI357"/>
  <c r="BH357"/>
  <c r="BG357"/>
  <c r="BF357"/>
  <c r="T357"/>
  <c r="R357"/>
  <c r="P357"/>
  <c r="BK357"/>
  <c r="J357"/>
  <c r="BE357"/>
  <c r="BI355"/>
  <c r="BH355"/>
  <c r="BG355"/>
  <c r="BF355"/>
  <c r="T355"/>
  <c r="T354"/>
  <c r="R355"/>
  <c r="R354"/>
  <c r="P355"/>
  <c r="P354"/>
  <c r="BK355"/>
  <c r="BK354"/>
  <c r="J354"/>
  <c r="J355"/>
  <c r="BE355"/>
  <c r="J72"/>
  <c r="BI353"/>
  <c r="BH353"/>
  <c r="BG353"/>
  <c r="BF353"/>
  <c r="T353"/>
  <c r="R353"/>
  <c r="P353"/>
  <c r="BK353"/>
  <c r="J353"/>
  <c r="BE353"/>
  <c r="BI352"/>
  <c r="BH352"/>
  <c r="BG352"/>
  <c r="BF352"/>
  <c r="T352"/>
  <c r="R352"/>
  <c r="P352"/>
  <c r="BK352"/>
  <c r="J352"/>
  <c r="BE352"/>
  <c r="BI351"/>
  <c r="BH351"/>
  <c r="BG351"/>
  <c r="BF351"/>
  <c r="T351"/>
  <c r="R351"/>
  <c r="P351"/>
  <c r="BK351"/>
  <c r="J351"/>
  <c r="BE351"/>
  <c r="BI349"/>
  <c r="BH349"/>
  <c r="BG349"/>
  <c r="BF349"/>
  <c r="T349"/>
  <c r="R349"/>
  <c r="P349"/>
  <c r="BK349"/>
  <c r="J349"/>
  <c r="BE349"/>
  <c r="BI347"/>
  <c r="BH347"/>
  <c r="BG347"/>
  <c r="BF347"/>
  <c r="T347"/>
  <c r="T346"/>
  <c r="R347"/>
  <c r="R346"/>
  <c r="P347"/>
  <c r="P346"/>
  <c r="BK347"/>
  <c r="BK346"/>
  <c r="J346"/>
  <c r="J347"/>
  <c r="BE347"/>
  <c r="J71"/>
  <c r="BI345"/>
  <c r="BH345"/>
  <c r="BG345"/>
  <c r="BF345"/>
  <c r="T345"/>
  <c r="R345"/>
  <c r="P345"/>
  <c r="BK345"/>
  <c r="J345"/>
  <c r="BE345"/>
  <c r="BI344"/>
  <c r="BH344"/>
  <c r="BG344"/>
  <c r="BF344"/>
  <c r="T344"/>
  <c r="R344"/>
  <c r="P344"/>
  <c r="BK344"/>
  <c r="J344"/>
  <c r="BE344"/>
  <c r="BI342"/>
  <c r="BH342"/>
  <c r="BG342"/>
  <c r="BF342"/>
  <c r="T342"/>
  <c r="R342"/>
  <c r="P342"/>
  <c r="BK342"/>
  <c r="J342"/>
  <c r="BE342"/>
  <c r="BI340"/>
  <c r="BH340"/>
  <c r="BG340"/>
  <c r="BF340"/>
  <c r="T340"/>
  <c r="R340"/>
  <c r="P340"/>
  <c r="BK340"/>
  <c r="J340"/>
  <c r="BE340"/>
  <c r="BI338"/>
  <c r="BH338"/>
  <c r="BG338"/>
  <c r="BF338"/>
  <c r="T338"/>
  <c r="R338"/>
  <c r="P338"/>
  <c r="BK338"/>
  <c r="J338"/>
  <c r="BE338"/>
  <c r="BI336"/>
  <c r="BH336"/>
  <c r="BG336"/>
  <c r="BF336"/>
  <c r="T336"/>
  <c r="R336"/>
  <c r="P336"/>
  <c r="BK336"/>
  <c r="J336"/>
  <c r="BE336"/>
  <c r="BI334"/>
  <c r="BH334"/>
  <c r="BG334"/>
  <c r="BF334"/>
  <c r="T334"/>
  <c r="R334"/>
  <c r="P334"/>
  <c r="BK334"/>
  <c r="J334"/>
  <c r="BE334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8"/>
  <c r="BH328"/>
  <c r="BG328"/>
  <c r="BF328"/>
  <c r="T328"/>
  <c r="T327"/>
  <c r="R328"/>
  <c r="R327"/>
  <c r="P328"/>
  <c r="P327"/>
  <c r="BK328"/>
  <c r="BK327"/>
  <c r="J327"/>
  <c r="J328"/>
  <c r="BE328"/>
  <c r="J70"/>
  <c r="BI326"/>
  <c r="BH326"/>
  <c r="BG326"/>
  <c r="BF326"/>
  <c r="T326"/>
  <c r="R326"/>
  <c r="P326"/>
  <c r="BK326"/>
  <c r="J326"/>
  <c r="BE326"/>
  <c r="BI325"/>
  <c r="BH325"/>
  <c r="BG325"/>
  <c r="BF325"/>
  <c r="T325"/>
  <c r="R325"/>
  <c r="P325"/>
  <c r="BK325"/>
  <c r="J325"/>
  <c r="BE325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3"/>
  <c r="BH263"/>
  <c r="BG263"/>
  <c r="BF263"/>
  <c r="T263"/>
  <c r="T262"/>
  <c r="R263"/>
  <c r="R262"/>
  <c r="P263"/>
  <c r="P262"/>
  <c r="BK263"/>
  <c r="BK262"/>
  <c r="J262"/>
  <c r="J263"/>
  <c r="BE263"/>
  <c r="J69"/>
  <c r="BI260"/>
  <c r="BH260"/>
  <c r="BG260"/>
  <c r="BF260"/>
  <c r="T260"/>
  <c r="R260"/>
  <c r="P260"/>
  <c r="BK260"/>
  <c r="J260"/>
  <c r="BE260"/>
  <c r="BI258"/>
  <c r="BH258"/>
  <c r="BG258"/>
  <c r="BF258"/>
  <c r="T258"/>
  <c r="T257"/>
  <c r="R258"/>
  <c r="R257"/>
  <c r="P258"/>
  <c r="P257"/>
  <c r="BK258"/>
  <c r="BK257"/>
  <c r="J257"/>
  <c r="J258"/>
  <c r="BE258"/>
  <c r="J68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T206"/>
  <c r="R207"/>
  <c r="R206"/>
  <c r="P207"/>
  <c r="P206"/>
  <c r="BK207"/>
  <c r="BK206"/>
  <c r="J206"/>
  <c r="J207"/>
  <c r="BE207"/>
  <c r="J6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T200"/>
  <c r="R201"/>
  <c r="R200"/>
  <c r="P201"/>
  <c r="P200"/>
  <c r="BK201"/>
  <c r="BK200"/>
  <c r="J200"/>
  <c r="J201"/>
  <c r="BE201"/>
  <c r="J66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T181"/>
  <c r="T180"/>
  <c r="R182"/>
  <c r="R181"/>
  <c r="R180"/>
  <c r="P182"/>
  <c r="P181"/>
  <c r="P180"/>
  <c r="BK182"/>
  <c r="BK181"/>
  <c r="J181"/>
  <c r="BK180"/>
  <c r="J180"/>
  <c r="J182"/>
  <c r="BE182"/>
  <c r="J65"/>
  <c r="J64"/>
  <c r="BI179"/>
  <c r="BH179"/>
  <c r="BG179"/>
  <c r="BF179"/>
  <c r="T179"/>
  <c r="T178"/>
  <c r="R179"/>
  <c r="R178"/>
  <c r="P179"/>
  <c r="P178"/>
  <c r="BK179"/>
  <c r="BK178"/>
  <c r="J178"/>
  <c r="J179"/>
  <c r="BE179"/>
  <c r="J63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T171"/>
  <c r="R172"/>
  <c r="R171"/>
  <c r="P172"/>
  <c r="P171"/>
  <c r="BK172"/>
  <c r="BK171"/>
  <c r="J171"/>
  <c r="J172"/>
  <c r="BE172"/>
  <c r="J62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T133"/>
  <c r="R134"/>
  <c r="R133"/>
  <c r="P134"/>
  <c r="P133"/>
  <c r="BK134"/>
  <c r="BK133"/>
  <c r="J133"/>
  <c r="J134"/>
  <c r="BE134"/>
  <c r="J61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T114"/>
  <c r="R115"/>
  <c r="R114"/>
  <c r="P115"/>
  <c r="P114"/>
  <c r="BK115"/>
  <c r="BK114"/>
  <c r="J114"/>
  <c r="J115"/>
  <c r="BE115"/>
  <c r="J60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8"/>
  <c r="BH108"/>
  <c r="BG108"/>
  <c r="BF108"/>
  <c r="T108"/>
  <c r="T107"/>
  <c r="R108"/>
  <c r="R107"/>
  <c r="P108"/>
  <c r="P107"/>
  <c r="BK108"/>
  <c r="BK107"/>
  <c r="J107"/>
  <c r="J108"/>
  <c r="BE108"/>
  <c r="J59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F34"/>
  <c i="1" r="BD52"/>
  <c i="2" r="BH97"/>
  <c r="F33"/>
  <c i="1" r="BC52"/>
  <c i="2" r="BG97"/>
  <c r="F32"/>
  <c i="1" r="BB52"/>
  <c i="2" r="BF97"/>
  <c r="J31"/>
  <c i="1" r="AW52"/>
  <c i="2" r="F31"/>
  <c i="1" r="BA52"/>
  <c i="2" r="T97"/>
  <c r="T96"/>
  <c r="T95"/>
  <c r="T94"/>
  <c r="R97"/>
  <c r="R96"/>
  <c r="R95"/>
  <c r="R94"/>
  <c r="P97"/>
  <c r="P96"/>
  <c r="P95"/>
  <c r="P94"/>
  <c i="1" r="AU52"/>
  <c i="2" r="BK97"/>
  <c r="BK96"/>
  <c r="J96"/>
  <c r="BK95"/>
  <c r="J95"/>
  <c r="BK94"/>
  <c r="J94"/>
  <c r="J56"/>
  <c r="J27"/>
  <c i="1" r="AG52"/>
  <c i="2" r="J97"/>
  <c r="BE97"/>
  <c r="J30"/>
  <c i="1" r="AV52"/>
  <c i="2" r="F30"/>
  <c i="1" r="AZ52"/>
  <c i="2" r="J58"/>
  <c r="J57"/>
  <c r="F90"/>
  <c r="F88"/>
  <c r="E86"/>
  <c r="F51"/>
  <c r="F49"/>
  <c r="E47"/>
  <c r="J36"/>
  <c r="J21"/>
  <c r="E21"/>
  <c r="J90"/>
  <c r="J51"/>
  <c r="J20"/>
  <c r="J18"/>
  <c r="E18"/>
  <c r="F91"/>
  <c r="F52"/>
  <c r="J17"/>
  <c r="J12"/>
  <c r="J88"/>
  <c r="J49"/>
  <c r="E7"/>
  <c r="E84"/>
  <c r="E45"/>
  <c i="1" r="BD53"/>
  <c r="BC53"/>
  <c r="BB53"/>
  <c r="BA53"/>
  <c r="AZ53"/>
  <c r="AY53"/>
  <c r="AX53"/>
  <c r="AW53"/>
  <c r="AV53"/>
  <c r="AU53"/>
  <c r="AT53"/>
  <c r="AS53"/>
  <c r="AG53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6"/>
  <c r="AN56"/>
  <c r="AT55"/>
  <c r="AN55"/>
  <c r="AT54"/>
  <c r="AN54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<sst xmlns="http://schemas.openxmlformats.org/spreadsheetml/2006/main">
  <si>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</si>
  <si>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</si>
  <si>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</si>
  <si>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</si>
  <si>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</si>
  <si>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</si>
  <si>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</si>
  <si>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{9cad3498-1118-4361-a180-9f674e909096}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</si>
  <si>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</si>
  <si>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</si>
  <si>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</si>
  <si>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</si>
  <si>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</si>
  <si>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</si>
  <si>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</si>
  <si>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</si>
  <si>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99192-300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</si>
  <si>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</si>
  <si>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</si>
  <si>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Štětí - oprava (obálka budovy)</t>
  </si>
  <si>
    <t>KSO:</t>
  </si>
  <si>
    <t/>
  </si>
  <si>
    <t>CC-CZ:</t>
  </si>
  <si>
    <t>Místo:</t>
  </si>
  <si>
    <t>Štětí</t>
  </si>
  <si>
    <t>Datum:</t>
  </si>
  <si>
    <t>12. 9. 2017</t>
  </si>
  <si>
    <t>CZ-CPA:</t>
  </si>
  <si>
    <t>41.00</t>
  </si>
  <si>
    <t>Zadavatel:</t>
  </si>
  <si>
    <t>IČ:</t>
  </si>
  <si>
    <t>70994234</t>
  </si>
  <si>
    <t>SŽDC, s.o., Oblastní ředitelství Ústí n.L.</t>
  </si>
  <si>
    <t>DIČ:</t>
  </si>
  <si>
    <t>CZ70994234</t>
  </si>
  <si>
    <t>Uchazeč:</t>
  </si>
  <si>
    <t>Vyplň údaj</t>
  </si>
  <si>
    <t>Projektant:</t>
  </si>
  <si>
    <t>25016911</t>
  </si>
  <si>
    <t>INTECON spol. s r.o., Ústí nad Labem</t>
  </si>
  <si>
    <t>CZ25016911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</si>
  <si>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</si>
  <si>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</si>
  <si>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</si>
  <si>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</si>
  <si>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</si>
  <si>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</si>
  <si>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</si>
  <si>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</si>
  <si>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</si>
  <si>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</si>
  <si>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</si>
  <si>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</si>
  <si>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</si>
  <si>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</si>
  <si>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</si>
  <si>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</si>
  <si>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</si>
  <si>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</si>
  <si>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</si>
  <si>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</si>
  <si>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</si>
  <si>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</si>
  <si>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</si>
  <si>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</si>
  <si>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</si>
  <si>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</si>
  <si>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</si>
  <si>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</si>
  <si>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</si>
  <si>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</si>
  <si>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</si>
  <si>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</si>
  <si>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</si>
  <si>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</si>
  <si>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</si>
  <si>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</si>
  <si>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</si>
  <si>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</si>
  <si>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</si>
  <si>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</si>
  <si>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</si>
  <si>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</si>
  <si>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</si>
  <si>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Architektonicko-stavební řešení</t>
  </si>
  <si>
    <t>STA</t>
  </si>
  <si>
    <t>1</t>
  </si>
  <si>
    <t>{6fd5082c-7ed1-4934-a2c3-cc569b5f4e8e}</t>
  </si>
  <si>
    <t>2</t>
  </si>
  <si>
    <t>D.1.4.e</t>
  </si>
  <si>
    <t>Zařízení silnoproudé elektrotechniky a uzemnění</t>
  </si>
  <si>
    <t>{d644c75f-f185-4347-9396-2d7b3727845a}</t>
  </si>
  <si>
    <t>D.1.4.e-1</t>
  </si>
  <si>
    <t>Elektroinstalace</t>
  </si>
  <si>
    <t>Soupis</t>
  </si>
  <si>
    <t>{278d2163-8fcc-4a4e-a400-a902b2b64cf2}</t>
  </si>
  <si>
    <t>D.1.4.e-2</t>
  </si>
  <si>
    <t>Uzemnění a bleskosvod</t>
  </si>
  <si>
    <t>{a1162ba8-46d7-486b-bdb2-e60bbd2358be}</t>
  </si>
  <si>
    <t>VRN</t>
  </si>
  <si>
    <t>Vedlejší rozpočtové náklady</t>
  </si>
  <si>
    <t>{88fb4394-3b72-4743-bf21-57d5cd541c5c}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</si>
  <si>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</si>
  <si>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</si>
  <si>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</si>
  <si>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</si>
  <si>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</si>
  <si>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</si>
  <si>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</si>
  <si>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D.1.1 - Architektonicko-stavební řešení</t>
  </si>
  <si>
    <t>REKAPITULACE ČLENĚNÍ SOUPISU PRACÍ</t>
  </si>
  <si>
    <t>Kód dílu - Popis</t>
  </si>
  <si>
    <t>Cena celkem [CZK]</t>
  </si>
  <si>
    <t>Náklady soupisu celkem</t>
  </si>
  <si>
    <t>-1</t>
  </si>
  <si>
    <t xml:space="preserve">HSV -  Práce a dodávky HSV</t>
  </si>
  <si>
    <t xml:space="preserve">    3 -  Svislé a kompletní konstrukce</t>
  </si>
  <si>
    <t xml:space="preserve">    4 -  Vodorovné konstrukce</t>
  </si>
  <si>
    <t xml:space="preserve">    6 -  Úpravy povrchů, podlahy a osazování výplní</t>
  </si>
  <si>
    <t xml:space="preserve">    9 -  Ostatní konstrukce a práce, bourání</t>
  </si>
  <si>
    <t xml:space="preserve">    997 -  Přesun sutě</t>
  </si>
  <si>
    <t xml:space="preserve">    998 -  Přesun hmot</t>
  </si>
  <si>
    <t xml:space="preserve">PSV -  Práce a dodávky PSV</t>
  </si>
  <si>
    <t xml:space="preserve">    762 -  Konstrukce tesařské</t>
  </si>
  <si>
    <t xml:space="preserve">    763 -  Konstrukce suché výstavby</t>
  </si>
  <si>
    <t xml:space="preserve">    764 -  Konstrukce klempířské</t>
  </si>
  <si>
    <t xml:space="preserve">    765 -  Krytina skládaná</t>
  </si>
  <si>
    <t xml:space="preserve">    766 -  Konstrukce truhlářské</t>
  </si>
  <si>
    <t xml:space="preserve">    767 -  Konstrukce zámečnické</t>
  </si>
  <si>
    <t xml:space="preserve">    783 -  Dokončovací práce</t>
  </si>
  <si>
    <t xml:space="preserve">    784 -  Dokončovací práce</t>
  </si>
  <si>
    <t xml:space="preserve">M -  Práce a dodávky M</t>
  </si>
  <si>
    <t xml:space="preserve">    21-M -  Elektromontáže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</si>
  <si>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</si>
  <si>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</si>
  <si>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</si>
  <si>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</si>
  <si>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</si>
  <si>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</si>
  <si>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</si>
  <si>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</si>
  <si>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</si>
  <si>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</si>
  <si>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</si>
  <si>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</si>
  <si>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</si>
  <si>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</si>
  <si>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</si>
  <si>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 xml:space="preserve"> Práce a dodávky HSV</t>
  </si>
  <si>
    <t>ROZPOCET</t>
  </si>
  <si>
    <t>3</t>
  </si>
  <si>
    <t xml:space="preserve"> Svislé a kompletní konstrukce</t>
  </si>
  <si>
    <t>10</t>
  </si>
  <si>
    <t>K</t>
  </si>
  <si>
    <t>312231129</t>
  </si>
  <si>
    <t>Dozdívky z cihel plných pálených dl 290 mm pevnosti P 20 až 25 na MC 15</t>
  </si>
  <si>
    <t>m3</t>
  </si>
  <si>
    <t>4</t>
  </si>
  <si>
    <t>1281895932</t>
  </si>
  <si>
    <t>P</t>
  </si>
  <si>
    <t>Poznámka k položce:
Dozdívka původních dveří
 - parapet - 1,67 x 0,90 x 0,50 = 0,75 m3
 - ostění - 1,50 + 1,50 = 3,00 x 0,10 x 0,50 = 0,15 m3
Dozdívka nových vnitřních dveří - 2,00 +2,00 = 4,00 x 0,10 x 0,15 = 0,06
Celkem = 1,00 m3 
Výkresy IN-2-3852, IN-2-3857</t>
  </si>
  <si>
    <t>11</t>
  </si>
  <si>
    <t>317941121</t>
  </si>
  <si>
    <t>Osazování ocelových válcovaných nosníků na zdivu I, IE, U, UE nebo L do č 12</t>
  </si>
  <si>
    <t>t</t>
  </si>
  <si>
    <t>259424674</t>
  </si>
  <si>
    <t>Poznámka k položce:
Ocelový válcovaný profil I č.12, délky 1500 mm
Výkresy IN-2-3852, IN-2-3857</t>
  </si>
  <si>
    <t>12</t>
  </si>
  <si>
    <t>M</t>
  </si>
  <si>
    <t>130107140</t>
  </si>
  <si>
    <t>ocel profilová IPN, v jakosti 11 375, h=120 mm</t>
  </si>
  <si>
    <t>8</t>
  </si>
  <si>
    <t>-1113086950</t>
  </si>
  <si>
    <t>Poznámka k položce:
Hmotnost: 11,10 kg/m</t>
  </si>
  <si>
    <t>13</t>
  </si>
  <si>
    <t>346244371</t>
  </si>
  <si>
    <t>Zazdívka o tl 140 mm rýh, nik nebo kapes z cihel pálených</t>
  </si>
  <si>
    <t>m2</t>
  </si>
  <si>
    <t>606296615</t>
  </si>
  <si>
    <t>Poznámka k položce:
Zazdívky po demontáži stávajících rozvodů elektro
Výkresy IN-2-3852, IN-2-3853, IN-2-3854, IN-2-3855, IN-Y-1107, IN-Y-1108, IN-2-3857, IN-2-3858, IN-2-3859, IN-2-3856, IN-4-1677, IN-Y-1109, IN-Y-1110</t>
  </si>
  <si>
    <t>14</t>
  </si>
  <si>
    <t>346244381</t>
  </si>
  <si>
    <t>Plentování jednostranné v do 200 mm válcovaných nosníků cihlami</t>
  </si>
  <si>
    <t>-935469225</t>
  </si>
  <si>
    <t>Poznámka k položce:
1,5 x 0,2 = 0,3 m2 x 2 kusy = 0,60 m2
Výkresy IN-2-3852, IN-2-3857</t>
  </si>
  <si>
    <t xml:space="preserve"> Vodorovné konstrukce</t>
  </si>
  <si>
    <t>237</t>
  </si>
  <si>
    <t>434191423</t>
  </si>
  <si>
    <t>Osazení schodišťových stupňů kamenných pemrlovaných na desku</t>
  </si>
  <si>
    <t>m</t>
  </si>
  <si>
    <t>-1784397249</t>
  </si>
  <si>
    <t>238</t>
  </si>
  <si>
    <t>434191R23</t>
  </si>
  <si>
    <t>Universální schodišťový stupeň z vibrolisovaného betonu 330 x 160 x 1000 mm</t>
  </si>
  <si>
    <t>1153084772</t>
  </si>
  <si>
    <t>Poznámka k položce:
Universální schodišťový stupeň z vibrolisovaného betonu (umělý kámen) 330 x 160 x 1000 mm v přírodní barvě šedé.
Přední pohledová strana upravena štípáním a spolu s nášlapnou plochou navíc speciálně ostařena
Výkresy IN-2-3857, IN-Y-1109, IN-Y-1110</t>
  </si>
  <si>
    <t>172</t>
  </si>
  <si>
    <t>444171112</t>
  </si>
  <si>
    <t>Montáž krytiny ocelových střech z tvarovaných ocelových plechů šroubovaných budov v do 12 m</t>
  </si>
  <si>
    <t>-346991759</t>
  </si>
  <si>
    <t>173</t>
  </si>
  <si>
    <t>444171R04</t>
  </si>
  <si>
    <t>Plechová profilovaná střešní krytina z tabulí max. 1,15 x 6,0 m, polyuretanový lak v barvě červené RAL 3011 včetně kotevních prvků</t>
  </si>
  <si>
    <t>542799358</t>
  </si>
  <si>
    <t>Poznámka k položce:
Množství dle výkresu střechy a výpisu klempířských prvků - IN-2-3856, IN-X-0806</t>
  </si>
  <si>
    <t>6</t>
  </si>
  <si>
    <t xml:space="preserve"> Úpravy povrchů, podlahy a osazování výplní</t>
  </si>
  <si>
    <t>19</t>
  </si>
  <si>
    <t>612322141</t>
  </si>
  <si>
    <t>Vápenocementová lehčená omítka štuková dvouvrstvá vnitřních stěn nanášená ručně</t>
  </si>
  <si>
    <t>-795718447</t>
  </si>
  <si>
    <t xml:space="preserve">Poznámka k položce:
Omítka vnitřních špalet.
Špalety oken  - 1,46 + 1,46 + 1,46 + 1,46 = 5,84 x 11 ks = 64,30 m
                       - 1,17 + 1,17 + 1,46 +1,46 = 5,26 x 3 ks = 15,80 m
                       - 0,58 + 0,58 + 1,15 + 1,15 = 3,46 x 2 ks = 7,00 m
                       - 2,06 + 2,06 + 1,46 + 1,46 = 7,04 x 4 ks = 28,20 m
                       - 0,58 + 0,58 + 1,10 + 1,10 = 3,36 x 4 ks = 13,50 m
                       - 0,58 + 0,58 + 0,85 + 0,85 = 2,90 m
                       - 1,76 + 1,76 + 1,35 + 1,35 = 6,22 x 3 ks = 18,70 m
                       - 1,76  + 1,76 + 1,10 + 1,10 = 5,72 x 3 ks = 17,20 m
                       - 1,64 + 1,64 + 1,35 + 1,35 = 5,50 m
                       - 0,34 + 0,34 + 0,85 + 0,85 = 2,40 m
                       - 1,30 + 1,30 + 2,30 + 2,30 = 7,20 m
Celkem = 183,00 m
Špalety dveří  - 1,50 + 2,36 + 2,36 = 6,22 x 2 ks = 12,50 m
                       - 1,30 + 2,36 + 2,36 = 6,00 m
Celkem = 19,00 m
součet 183,00 + 19,00 = 202,00 m
Celková plocha = 202,00 x 0,25 = 51,00 m2 
Výkresy IN-2-3857, IN-2-3858, IN-2-3859, IN-Y-1109, IN-Y-1110</t>
  </si>
  <si>
    <t>20</t>
  </si>
  <si>
    <t>619995001</t>
  </si>
  <si>
    <t>Začištění omítek kolem oken, dveří, podlah nebo obkladů</t>
  </si>
  <si>
    <t>1911219982</t>
  </si>
  <si>
    <t xml:space="preserve">Poznámka k položce:
Špalety oken  - 1,46 + 1,46 + 1,46 + 1,46 = 5,84 x 11 ks = 64,30 m
                       - 1,17 + 1,17 + 1,46 +1,46 = 5,26 x 3 ks = 15,80 m
                       - 0,58 + 0,58 + 1,15 + 1,15 = 3,46 x 2 ks = 7,00 m
                       - 2,06 + 2,06 + 1,46 + 1,46 = 7,04 x 4 ks = 28,20 m
                       - 0,58 + 0,58 + 1,10 + 1,10 = 3,36 x 4 ks = 13,50 m
                       - 0,58 + 0,58 + 0,85 + 0,85 = 2,90 m
                       - 1,76 + 1,76 + 1,35 + 1,35 = 6,22 x 3 ks = 18,70 m
                       - 1,76  + 1,76 + 1,10 + 1,10 = 5,72 x 3 ks = 17,20 m
                       - 1,64 + 1,64 + 1,35 + 1,35 = 5,50 m
                       - 0,34 + 0,34 + 0,85 + 0,85 = 2,40 m
                       - 1,30 + 1,30 + 2,30 + 2,30 = 7,20 m
Celkem = 183,00 m
Špalety dveří  - 1,50 + 2,36 + 2,36 = 6,22 x 2 ks = 12,50 m
                       - 1,30 + 2,36 + 2,36 = 6,00 m
                       - 1,00 + 2,10 +2,10 = 5,20 m  
Celkem = 23,00 m
součet 183,00 + 23,00 = 206,00 m
Výkresy IN-2-3857, IN-2-3858, IN-2-3859, IN-Y-1109, IN-Y-1110</t>
  </si>
  <si>
    <t>619996111</t>
  </si>
  <si>
    <t>Zřízení ochrany stavebních konstrukcí a předmětů bedněním</t>
  </si>
  <si>
    <t>-149780915</t>
  </si>
  <si>
    <t>Poznámka k položce:
Ochrana stávajícího venkovního pítka na nástupišti, které nelze demontovat
Výkres IN-Y-1109</t>
  </si>
  <si>
    <t>22</t>
  </si>
  <si>
    <t>619996121</t>
  </si>
  <si>
    <t>Odstranění ochrany stavebních konstrukcí a předmětů bedněním</t>
  </si>
  <si>
    <t>613809596</t>
  </si>
  <si>
    <t>215</t>
  </si>
  <si>
    <t>622131101</t>
  </si>
  <si>
    <t>Cementový postřik vnějších stěn nanášený celoplošně ručně</t>
  </si>
  <si>
    <t>497844694</t>
  </si>
  <si>
    <t>Poznámka k položce:
Omítka venkovních fasád - plocha bez výplní otvorů. Započítány jsou nové špalety dveřních a okenních otvorů.
Výkresy IN-2-3857, IN-2-3858, IN-2-3859, IN-2-3856, IN-Y-1109, IN-Y-1110</t>
  </si>
  <si>
    <t>216</t>
  </si>
  <si>
    <t>622531021</t>
  </si>
  <si>
    <t>Tenkovrstvá silikonová zrnitá omítka tl. 2,0 mm včetně penetrace vnějších stěn</t>
  </si>
  <si>
    <t>1258906492</t>
  </si>
  <si>
    <t>217</t>
  </si>
  <si>
    <t>622821012</t>
  </si>
  <si>
    <t>Vnější sanační štuková omítka pro vlhké a zasolené zdivo prováděná ručně</t>
  </si>
  <si>
    <t>-1489128285</t>
  </si>
  <si>
    <t>218</t>
  </si>
  <si>
    <t>642942611</t>
  </si>
  <si>
    <t>Osazování zárubní nebo rámů dveřních kovových do 2,5 m2 na montážní pěnu</t>
  </si>
  <si>
    <t>kus</t>
  </si>
  <si>
    <t>1744121318</t>
  </si>
  <si>
    <t>Poznámka k položce:
Nové dveře mezi místnostmi 1.03 a 1.04
Výkres IN-2_3857</t>
  </si>
  <si>
    <t>219</t>
  </si>
  <si>
    <t>553312130</t>
  </si>
  <si>
    <t>zárubeň ocelová s drážkou pro těsnění H 145 DV 800 L/P</t>
  </si>
  <si>
    <t>97961980</t>
  </si>
  <si>
    <t>9</t>
  </si>
  <si>
    <t xml:space="preserve"> Ostatní konstrukce a práce, bourání</t>
  </si>
  <si>
    <t>90</t>
  </si>
  <si>
    <t>941111132</t>
  </si>
  <si>
    <t>Montáž lešení řadového trubkového lehkého s podlahami zatížení do 200 kg/m2 š do 1,5 m v do 25 m</t>
  </si>
  <si>
    <t>-1859928598</t>
  </si>
  <si>
    <t>Poznámka k položce:
Plocha venkovních fasád
Výkresy IN-2-3852, IN-2-3853, IN-2-3854, IN-2-3855, IN-Y-1107, IN-Y-1108, IN-2-3857, IN-2-3858, IN-2-3859, IN-2-3856, IN-4-1677, IN-Y-1109, IN-Y-1110</t>
  </si>
  <si>
    <t>91</t>
  </si>
  <si>
    <t>941111232</t>
  </si>
  <si>
    <t>Příplatek k lešení řadovému trubkovému lehkému s podlahami š 1,5 m v 25 m za první a ZKD den použití</t>
  </si>
  <si>
    <t>-1386507898</t>
  </si>
  <si>
    <t>Poznámka k položce:
Předpokládaná doba použití lešení 60 dnů.</t>
  </si>
  <si>
    <t>92</t>
  </si>
  <si>
    <t>941111832</t>
  </si>
  <si>
    <t>Demontáž lešení řadového trubkového lehkého s podlahami zatížení do 200 kg/m2 š do 1,5 m v do 25 m</t>
  </si>
  <si>
    <t>-3292593</t>
  </si>
  <si>
    <t>134</t>
  </si>
  <si>
    <t>944611111</t>
  </si>
  <si>
    <t>Montáž ochranné plachty z textilie z umělých vláken</t>
  </si>
  <si>
    <t>1190755241</t>
  </si>
  <si>
    <t>Poznámka k položce:
Plocha vychází z plochy lešení
Výkresy IN-2-3852, IN-2-3853, IN-2-3854, IN-2-3855, IN-Y-1107, IN-Y-1108</t>
  </si>
  <si>
    <t>135</t>
  </si>
  <si>
    <t>944611211</t>
  </si>
  <si>
    <t>Příplatek k ochranné plachtě za první a ZKD den použití</t>
  </si>
  <si>
    <t>2030854182</t>
  </si>
  <si>
    <t>136</t>
  </si>
  <si>
    <t>944711111</t>
  </si>
  <si>
    <t>Montáž záchytné stříšky š do 1,5 m</t>
  </si>
  <si>
    <t>1190416059</t>
  </si>
  <si>
    <t>Poznámka k položce:
Ochranné stříšky nad vstupy do objektu výpravní budovy.
5,00 x 4 ks = 20,00 m
Výkresy IN-2-3852, IN-2-3853, IN-2-3854, IN-2-3855, IN-Y-1107, IN-Y-1108</t>
  </si>
  <si>
    <t>137</t>
  </si>
  <si>
    <t>944711211</t>
  </si>
  <si>
    <t>Příplatek k záchytné stříšce š do 1,5 m za první a ZKD den použití</t>
  </si>
  <si>
    <t>197076330</t>
  </si>
  <si>
    <t>133</t>
  </si>
  <si>
    <t>945411111</t>
  </si>
  <si>
    <t>Výsuvná šplhací plošina motorová s jedním podvozkem a jedním stožárem v do 80 m</t>
  </si>
  <si>
    <t>den</t>
  </si>
  <si>
    <t>1129574439</t>
  </si>
  <si>
    <t>131</t>
  </si>
  <si>
    <t>946111112</t>
  </si>
  <si>
    <t>Montáž pojízdných věží trubkových/dílcových š do 0,9 m dl do 3,2 m v do 2,5 m</t>
  </si>
  <si>
    <t>2121015114</t>
  </si>
  <si>
    <t>132</t>
  </si>
  <si>
    <t>946111212</t>
  </si>
  <si>
    <t>Příplatek k pojízdným věžím š do 0,9 m dl do 3,2 m v do 2,5 m za první a ZKD den použití</t>
  </si>
  <si>
    <t>-797724871</t>
  </si>
  <si>
    <t>29</t>
  </si>
  <si>
    <t>962031133</t>
  </si>
  <si>
    <t>Bourání příček z cihel pálených na MVC tl do 150 mm</t>
  </si>
  <si>
    <t>-1170446484</t>
  </si>
  <si>
    <t>Poznámka k položce:
Vybourání otvoru pro nové dveře 
1,0 x 2,0 = 2,00 m2
Výkres IN-2-3852</t>
  </si>
  <si>
    <t>127</t>
  </si>
  <si>
    <t>962081131</t>
  </si>
  <si>
    <t>Bourání příček ze skleněných tvárnic tl do 100 mm</t>
  </si>
  <si>
    <t>-1875199605</t>
  </si>
  <si>
    <t>Poznámka k položce:
Vybourání sklobetonového okna na schodišti.
1,30 x 2,30 = 3,00 m2
Výkresy IN-2-3852, IN-2-3853, IN-2-3854, IN-2-3855, IN-Y-1107, IN-Y-1108</t>
  </si>
  <si>
    <t>122</t>
  </si>
  <si>
    <t>963042819</t>
  </si>
  <si>
    <t>Bourání schodišťových stupňů betonových zhotovených na místě</t>
  </si>
  <si>
    <t>-266496946</t>
  </si>
  <si>
    <t>Poznámka k položce:
Bourání venkovních předložených vyrovnávacích schodišťových stupňů:
3,0 x 2 ks = 6,00 m
3,2 x 4 ks = 12,80 m
3,1 x 2 ks = 6,20 m
Celkem= 25,00 m
Výkresy IN-2-3852, IN-Y-1107, IN-Y-1108</t>
  </si>
  <si>
    <t>30</t>
  </si>
  <si>
    <t>967031132</t>
  </si>
  <si>
    <t>Přisekání rovných ostění v cihelném zdivu na MV nebo MVC</t>
  </si>
  <si>
    <t>2042094228</t>
  </si>
  <si>
    <t>93</t>
  </si>
  <si>
    <t>968062246</t>
  </si>
  <si>
    <t>Vybourání dřevěných rámů oken jednoduchých včetně křídel pl do 4 m2</t>
  </si>
  <si>
    <t>-1542685630</t>
  </si>
  <si>
    <t xml:space="preserve">Poznámka k položce:
Dřevěná okna - 1,46 x 1,46 = 2,15 x 11 ks = 23,70 m2
                       - 1,17 x 1,46 = 1,71 x 3 ks = 5,13 m2
                       - 0,58 x 1,15 = 0,67 x 2 ks = 1,34 m2
                       - 2,06 x 1,46 = 3,00 x 4 ks = 12,00 m2
                       - 0,58 x 1,10 = 0,64 x 4 ks = 2,56 m2
                       - 0,58 x 0,85 = 0,50 m2
                       - 1,76 x 1,35 = 2,38 x 3 ks = 7,14 m2
                       - 1,76 x 1,10 = 1,94 x 3 ks = 5,82 m2
                       - 1,64 x 1,35 = 2,21 m2
                       - 0,34 x 0,85 = 0,30 m2
Celkem = 61,00 m2
Výkresy IN-2-3852, IN-2-3853, IN-2-3854, IN-2-3855, IN-Y-1107, IN-Y-1108</t>
  </si>
  <si>
    <t>94</t>
  </si>
  <si>
    <t>968062456</t>
  </si>
  <si>
    <t>Vybourání dřevěných dveřních zárubní pl přes 2 m2</t>
  </si>
  <si>
    <t>1606632034</t>
  </si>
  <si>
    <t xml:space="preserve">Poznámka k položce:
Dřevěné zárubně - 1,5 x 2,36 = 3,54 m2 x 2 ks = 7,10 m2
                             - 1,3 x 2,36 = 3,07 m2
Celkem = 10,17 m2
Výkresy IN-2-3852, IN-2-3853, IN-2-3854, IN-2-3855, IN-Y-1107, IN-Y-1108</t>
  </si>
  <si>
    <t>34</t>
  </si>
  <si>
    <t>974031666</t>
  </si>
  <si>
    <t>Vysekání rýh ve zdivu cihelném pro vtahování nosníků hl do 150 mm v do 250 mm</t>
  </si>
  <si>
    <t>-431031412</t>
  </si>
  <si>
    <t>Poznámka k položce:
Výkres IN-2-3852</t>
  </si>
  <si>
    <t>123</t>
  </si>
  <si>
    <t>978012191</t>
  </si>
  <si>
    <t>Otlučení vnitřní vápenné nebo vápenocementové omítky stropů rákosových v rozsahu do 100 %</t>
  </si>
  <si>
    <t>1091806535</t>
  </si>
  <si>
    <t>Poznámka k položce:
Otlučení omítek rákosových ploch stropů ve 3.NP - podkroví.
Výkres IN-2-3854</t>
  </si>
  <si>
    <t>95</t>
  </si>
  <si>
    <t>978036191</t>
  </si>
  <si>
    <t>Otlučení cementových omítek vnějších ploch rozsahu do 100 %</t>
  </si>
  <si>
    <t>509407250</t>
  </si>
  <si>
    <t>Poznámka k položce:
Otlučení stávajících venkovních omítek včetně šambrán a špalet.
Plocha fasády bez výpní otvorů = 530,00 m2
Plocha komínů nad úrovní střešního pláště = 40,00 m2
Výkresy IN-2-3852, IN-2-3853, IN-2-3854, IN-2-3855, IN-Y-1107, IN-Y-1108</t>
  </si>
  <si>
    <t>96</t>
  </si>
  <si>
    <t>978059641</t>
  </si>
  <si>
    <t>Odsekání a odebrání obkladů stěn z vnějších obkládaček plochy přes 1 m2</t>
  </si>
  <si>
    <t>721704245</t>
  </si>
  <si>
    <t>Poznámka k položce:
Odsekání stávajícího keramického obkladu soklu.
Výkresy IN-2-3852, IN-2-3853, IN-2-3854, IN-2-3855, IN-Y-1107, IN-Y-1108</t>
  </si>
  <si>
    <t>997</t>
  </si>
  <si>
    <t xml:space="preserve"> Přesun sutě</t>
  </si>
  <si>
    <t>100</t>
  </si>
  <si>
    <t>997013153</t>
  </si>
  <si>
    <t>Vnitrostaveništní doprava suti a vybouraných hmot pro budovy v do 12 m s omezením mechanizace</t>
  </si>
  <si>
    <t>-1796609028</t>
  </si>
  <si>
    <t>101</t>
  </si>
  <si>
    <t>997013311</t>
  </si>
  <si>
    <t>Montáž a demontáž shozu suti v do 10 m</t>
  </si>
  <si>
    <t>-2121399532</t>
  </si>
  <si>
    <t>102</t>
  </si>
  <si>
    <t>997013321</t>
  </si>
  <si>
    <t>Příplatek k shozu suti v do 10 m za první a ZKD den použití</t>
  </si>
  <si>
    <t>510918810</t>
  </si>
  <si>
    <t>36</t>
  </si>
  <si>
    <t>997013501</t>
  </si>
  <si>
    <t>Odvoz suti a vybouraných hmot na skládku nebo meziskládku do 1 km se složením</t>
  </si>
  <si>
    <t>-1225697622</t>
  </si>
  <si>
    <t>37</t>
  </si>
  <si>
    <t>997013509</t>
  </si>
  <si>
    <t>Příplatek k odvozu suti a vybouraných hmot na skládku ZKD 1 km přes 1 km</t>
  </si>
  <si>
    <t>-1291289956</t>
  </si>
  <si>
    <t>38</t>
  </si>
  <si>
    <t>997013831</t>
  </si>
  <si>
    <t>Poplatek za uložení stavebního směsného odpadu na skládce (skládkovné)</t>
  </si>
  <si>
    <t>-1959690094</t>
  </si>
  <si>
    <t>998</t>
  </si>
  <si>
    <t xml:space="preserve"> Přesun hmot</t>
  </si>
  <si>
    <t>103</t>
  </si>
  <si>
    <t>998018002</t>
  </si>
  <si>
    <t>Přesun hmot ruční pro budovy v do 12 m</t>
  </si>
  <si>
    <t>-946956693</t>
  </si>
  <si>
    <t>PSV</t>
  </si>
  <si>
    <t xml:space="preserve"> Práce a dodávky PSV</t>
  </si>
  <si>
    <t>762</t>
  </si>
  <si>
    <t xml:space="preserve"> Konstrukce tesařské</t>
  </si>
  <si>
    <t>126</t>
  </si>
  <si>
    <t>762331814</t>
  </si>
  <si>
    <t>Demontáž vázaných kcí krovů z hranolů průřezové plochy do 450 cm2</t>
  </si>
  <si>
    <t>16</t>
  </si>
  <si>
    <t>-2109765196</t>
  </si>
  <si>
    <t>Poznámka k položce:
Projektant uvažuje s výměnou cca 50% stávajících dřevěných prvků krovu vaznicové soustavy.
Toto je odhad. Po odkrytí konstrukcí a provedení průzkumů bude přesný rozsah upřesněn v rámci autorského dozoru.
Výkresy IN-2-3852, IN-2-3853, IN-2-3854, IN-2-3855, IN-Y-1107, IN-Y-1108</t>
  </si>
  <si>
    <t>138</t>
  </si>
  <si>
    <t>762332134</t>
  </si>
  <si>
    <t>Montáž vázaných kcí krovů pravidelných z hraněného řeziva průřezové plochy do 450 cm2</t>
  </si>
  <si>
    <t>-2141403625</t>
  </si>
  <si>
    <t>Poznámka k položce:
Projektant uvažuje s výměnou cca 50% stávajících dřevěných prvků krovu vaznicové soustavy.
Toto je odhad. Po odkrytí konstrukcí a provedení průzkumů bude přesný rozsah upřesněn v rámci autorského dozoru.
Výkresy IN-2-3852, IN-2-3853, IN-2-3854, IN-2-3855, IN-Y-1107, IN-Y-1108, IN-2-3857, IN-2-3858, IN-2-3859, IN-2-3856, IN-4-1677, IN-Y-1109, IN-Y-1110</t>
  </si>
  <si>
    <t>139</t>
  </si>
  <si>
    <t>605120110</t>
  </si>
  <si>
    <t>řezivo jehličnaté hranol jakost I nad 120 cm2</t>
  </si>
  <si>
    <t>32</t>
  </si>
  <si>
    <t>-289423100</t>
  </si>
  <si>
    <t>Poznámka k položce:
Projektant uvažuje s výměnou cca 50% stávajících dřevěných prvků krovu vaznicové soustavy.
Toto je odhad. Po odkrytí konstrukcí a provedení průzkumů bude přesný rozsah upřesněn v rámci autorského dozoru.
260,00 x 0,045 = 11,70 m3 
Výkresy IN-2-3852, IN-2-3853, IN-2-3854, IN-2-3855, IN-Y-1107, IN-Y-1108, IN-2-3857, IN-2-3858, IN-2-3859, IN-2-3856, IN-4-1677, IN-Y-1109, IN-Y-1110</t>
  </si>
  <si>
    <t>124</t>
  </si>
  <si>
    <t>762341811</t>
  </si>
  <si>
    <t>Demontáž bednění střech z prken</t>
  </si>
  <si>
    <t>1679658983</t>
  </si>
  <si>
    <t>Poznámka k položce:
Demontáž stávajícího bednění pod střešní krytinou.
Celková plocha střechy 290,00 m2
Výkresy IN-2-3852, IN-2-3853, IN-2-3854, IN-2-3855, IN-Y-1107, IN-Y-1108</t>
  </si>
  <si>
    <t>144</t>
  </si>
  <si>
    <t>762342214</t>
  </si>
  <si>
    <t>Montáž laťování na střechách jednoduchých sklonu do 60° osové vzdálenosti do 360 mm</t>
  </si>
  <si>
    <t>-1236080082</t>
  </si>
  <si>
    <t>Poznámka k položce:
Montáž nového laťování - latě 40 x 60 mm á 350 mm.
Výkresy IN-2-3856, IN-Y-1109, IN-Y-1110</t>
  </si>
  <si>
    <t>145</t>
  </si>
  <si>
    <t>605141060</t>
  </si>
  <si>
    <t>řezivo jehličnaté lať pevnostní třída S10 - 13 průžez 40 x 60 mm</t>
  </si>
  <si>
    <t>-1302278</t>
  </si>
  <si>
    <t>Poznámka k položce:
Montáž nového laťování - latě 40 x 60 mm á 350 mm.
0,04 x 0,06 = 0,0024 m2
30,00 m x 30 ks = 900,00 m
30,00 m x 44 ks = 1320,00 m
2220 x 0,0024 = 5,33 m3 
Výkresy IN-2-3856, IN-Y-1109, IN-Y-1110</t>
  </si>
  <si>
    <t>149</t>
  </si>
  <si>
    <t>762395000</t>
  </si>
  <si>
    <t>Spojovací prostředky pro montáž krovu, bednění, laťování, světlíky, klíny</t>
  </si>
  <si>
    <t>-754765105</t>
  </si>
  <si>
    <t>Poznámka k položce:
Výpočet množství vychází z objemů řeziva v položkách tohoto rozpočtu 605120110, 605141060
11,70 + 5,33 = 17,03 m3</t>
  </si>
  <si>
    <t>125</t>
  </si>
  <si>
    <t>762841811</t>
  </si>
  <si>
    <t>Demontáž podbíjení obkladů stropů a střech sklonu do 60° z hrubých prken tl do 35 mm</t>
  </si>
  <si>
    <t>923950595</t>
  </si>
  <si>
    <t>Poznámka k položce:
Demontáž podbití ve 3.NP - podkroví po otlučených omítkách.
Celková plocha 165,00 m2
Výkres IN-2-3854</t>
  </si>
  <si>
    <t>146</t>
  </si>
  <si>
    <t>998762102</t>
  </si>
  <si>
    <t>Přesun hmot tonážní pro kce tesařské v objektech v do 12 m</t>
  </si>
  <si>
    <t>894481734</t>
  </si>
  <si>
    <t>147</t>
  </si>
  <si>
    <t>998762181</t>
  </si>
  <si>
    <t>Příplatek k přesunu hmot tonážní 762 prováděný bez použití mechanizace</t>
  </si>
  <si>
    <t>1280123008</t>
  </si>
  <si>
    <t>763</t>
  </si>
  <si>
    <t xml:space="preserve"> Konstrukce suché výstavby</t>
  </si>
  <si>
    <t>178</t>
  </si>
  <si>
    <t>763131541</t>
  </si>
  <si>
    <t>SDK podhled desky 2xDF 12,5 bez TI jednovrstvá spodní kce profil CD+UD</t>
  </si>
  <si>
    <t>1324215583</t>
  </si>
  <si>
    <t>Poznámka k položce:
Podhled sádrokartonový stropů ve 3.NP - podkroví.
Výkres IN-2-3859</t>
  </si>
  <si>
    <t>51</t>
  </si>
  <si>
    <t>763131714</t>
  </si>
  <si>
    <t>SDK podhled základní penetrační nátěr</t>
  </si>
  <si>
    <t>-1752045937</t>
  </si>
  <si>
    <t>63</t>
  </si>
  <si>
    <t>998763303</t>
  </si>
  <si>
    <t>Přesun hmot tonážní pro sádrokartonové konstrukce v objektech v do 24 m</t>
  </si>
  <si>
    <t>-2074202810</t>
  </si>
  <si>
    <t>764</t>
  </si>
  <si>
    <t xml:space="preserve"> Konstrukce klempířské</t>
  </si>
  <si>
    <t>113</t>
  </si>
  <si>
    <t>764001861</t>
  </si>
  <si>
    <t>Demontáž hřebene z hřebenáčů do suti</t>
  </si>
  <si>
    <t>-1183437272</t>
  </si>
  <si>
    <t>Poznámka k položce:
Výkresy IN-2-3852, IN-2-3853, IN-2-3854, IN-2-3855, IN-Y-1107, IN-Y-1108</t>
  </si>
  <si>
    <t>112</t>
  </si>
  <si>
    <t>764001891</t>
  </si>
  <si>
    <t>Demontáž úžlabí do suti</t>
  </si>
  <si>
    <t>-1372140389</t>
  </si>
  <si>
    <t>108</t>
  </si>
  <si>
    <t>764002801</t>
  </si>
  <si>
    <t>Demontáž závětrné lišty do suti</t>
  </si>
  <si>
    <t>257859515</t>
  </si>
  <si>
    <t>107</t>
  </si>
  <si>
    <t>764002812</t>
  </si>
  <si>
    <t>Demontáž okapového plechu do suti v krytině skládané</t>
  </si>
  <si>
    <t>-1039290371</t>
  </si>
  <si>
    <t>106</t>
  </si>
  <si>
    <t>764002851</t>
  </si>
  <si>
    <t>Demontáž oplechování parapetů do suti</t>
  </si>
  <si>
    <t>1160133180</t>
  </si>
  <si>
    <t xml:space="preserve">Poznámka k položce:
Dřevěná okna - 1,46 x 11 ks = 16,06 m
                       - 1,17 x 3 ks = 3,51 m
                       - 0,58 x 2 ks = 1,16 m
                       - 2,06 x 4 ks = 8,24 m
                       - 0,58 x 5 ks = 2,90 m
                       - 1,76 x 6 ks = 10,56 m
                       - 1,64 x 1 ks = 1,64 m
                       - 0,34 x 1 ks = 0,34 m
Celkem = 44,50 m2
Výkresy IN-2-3852, IN-2-3853, IN-2-3854, IN-2-3855, IN-Y-1107, IN-Y-1108</t>
  </si>
  <si>
    <t>109</t>
  </si>
  <si>
    <t>764002871</t>
  </si>
  <si>
    <t>Demontáž lemování zdí do suti</t>
  </si>
  <si>
    <t>-1006238409</t>
  </si>
  <si>
    <t>110</t>
  </si>
  <si>
    <t>764002881</t>
  </si>
  <si>
    <t>Demontáž lemování střešních prostupů do suti</t>
  </si>
  <si>
    <t>-1232615972</t>
  </si>
  <si>
    <t>111</t>
  </si>
  <si>
    <t>764002891</t>
  </si>
  <si>
    <t>Demontáž lemování sloupků komínových lávek do suti</t>
  </si>
  <si>
    <t>1568884055</t>
  </si>
  <si>
    <t>116</t>
  </si>
  <si>
    <t>764003801</t>
  </si>
  <si>
    <t>Demontáž lemování trub, konzol, držáků, ventilačních nástavců a jiných kusových prvků do suti</t>
  </si>
  <si>
    <t>-1935720564</t>
  </si>
  <si>
    <t>117</t>
  </si>
  <si>
    <t>764004821</t>
  </si>
  <si>
    <t>Demontáž nástřešního žlabu do suti</t>
  </si>
  <si>
    <t>817865387</t>
  </si>
  <si>
    <t>119</t>
  </si>
  <si>
    <t>764004863</t>
  </si>
  <si>
    <t>Demontáž svodu k dalšímu použití</t>
  </si>
  <si>
    <t>-47262225</t>
  </si>
  <si>
    <t>159</t>
  </si>
  <si>
    <t>764241413</t>
  </si>
  <si>
    <t>Oplechování nevětraného hřebene z TiZn předzvětralého plechu s hřebenovým plechem rš 250 mm</t>
  </si>
  <si>
    <t>-947904282</t>
  </si>
  <si>
    <t>160</t>
  </si>
  <si>
    <t>764241466</t>
  </si>
  <si>
    <t>Oplechování úžlabí z TiZn předzvětralého plechu rš 500 mm</t>
  </si>
  <si>
    <t>-478037030</t>
  </si>
  <si>
    <t>162</t>
  </si>
  <si>
    <t>764241476</t>
  </si>
  <si>
    <t>Příplatek za provedení úžlabí z TiZn předzvětralého plechu v plechové krytině</t>
  </si>
  <si>
    <t>-1150285606</t>
  </si>
  <si>
    <t>161</t>
  </si>
  <si>
    <t>764242405</t>
  </si>
  <si>
    <t>Oplechování štítu závětrnou lištou z TiZn předzvětralého plechu rš 400 mm</t>
  </si>
  <si>
    <t>-701481617</t>
  </si>
  <si>
    <t>163</t>
  </si>
  <si>
    <t>764242432</t>
  </si>
  <si>
    <t>Oplechování rovné okapové hrany z TiZn předzvětralého plechu rš 200 mm</t>
  </si>
  <si>
    <t>792163328</t>
  </si>
  <si>
    <t>164</t>
  </si>
  <si>
    <t>764243455</t>
  </si>
  <si>
    <t>Sněhový zachytávač krytiny z TiZn předzvětralého plechu průběžný jednotrubkový</t>
  </si>
  <si>
    <t>-1780249921</t>
  </si>
  <si>
    <t>153</t>
  </si>
  <si>
    <t>764246403</t>
  </si>
  <si>
    <t>Oplechování parapetů rovných mechanicky kotvené z TiZn předzvětralého plechu rš 250 mm</t>
  </si>
  <si>
    <t>141757500</t>
  </si>
  <si>
    <t>Poznámka k položce:
Množství dle výkresu střechy a výpisu klempířských prvků - IN-2-3856, IN-X-0806
1,46 m x 13 = 19,00 m
1,17 m x 3 = 3,51 m
0,87 m
0,58 m x 6 = 3,50 m
2,06 m x 4 = 8,24 m
1,30 m 
1,76 m x 6 = 10,56 m
1,64 m
0,34 m
Celková délka = 50,00 m</t>
  </si>
  <si>
    <t>155</t>
  </si>
  <si>
    <t>764341414</t>
  </si>
  <si>
    <t>Lemování rovných zdí střech s krytinou skládanou z TiZn předzvětralého plechu rš 330 mm</t>
  </si>
  <si>
    <t>1516645945</t>
  </si>
  <si>
    <t>158</t>
  </si>
  <si>
    <t>764344412</t>
  </si>
  <si>
    <t>Lemování prostupů střech s krytinou skládanou nebo plechovou bez lišty z TiZn předzvětralého plechu</t>
  </si>
  <si>
    <t>361730267</t>
  </si>
  <si>
    <t>156</t>
  </si>
  <si>
    <t>764344446</t>
  </si>
  <si>
    <t>Lemování sloupků komín lávek z TiZn předzvětralého plechu střech s krytinou vlnitou rš 500x670mm</t>
  </si>
  <si>
    <t>-449487544</t>
  </si>
  <si>
    <t>157</t>
  </si>
  <si>
    <t>764345421</t>
  </si>
  <si>
    <t>Lemování trub, konzol, držáků z TiZn předzvětralého plechu střech s krytinou skládanou D do 75 mm</t>
  </si>
  <si>
    <t>2112406987</t>
  </si>
  <si>
    <t>151</t>
  </si>
  <si>
    <t>764541405</t>
  </si>
  <si>
    <t>Žlab podokapní půlkruhový z TiZn předzvětralého plechu rš 330 mm</t>
  </si>
  <si>
    <t>896890362</t>
  </si>
  <si>
    <t>154</t>
  </si>
  <si>
    <t>764548423</t>
  </si>
  <si>
    <t>Svody kruhové včetně objímek, kolen, odskoků z TiZn předzvětralého plechu průměru 100 mm</t>
  </si>
  <si>
    <t>537609007</t>
  </si>
  <si>
    <t>114</t>
  </si>
  <si>
    <t>998764102</t>
  </si>
  <si>
    <t>Přesun hmot tonážní pro konstrukce klempířské v objektech v do 12 m</t>
  </si>
  <si>
    <t>1010492583</t>
  </si>
  <si>
    <t>115</t>
  </si>
  <si>
    <t>998764181</t>
  </si>
  <si>
    <t>Příplatek k přesunu hmot tonážní 764 prováděný bez použití mechanizace</t>
  </si>
  <si>
    <t>-1341080790</t>
  </si>
  <si>
    <t>765</t>
  </si>
  <si>
    <t xml:space="preserve"> Krytina skládaná</t>
  </si>
  <si>
    <t>104</t>
  </si>
  <si>
    <t>765131811</t>
  </si>
  <si>
    <t>Demontáž vláknocementové skládané krytiny sklonu do 30° k dalšímu použití</t>
  </si>
  <si>
    <t>-548656575</t>
  </si>
  <si>
    <t>Poznámka k položce:
Stávající eternitové šablony budou demontovány a přesnášeny ručně do plastových obalů-kontejnerů a budou likvidovány jako nebezpečný odpad s obsahem nebezpečného azbestu (viz technická zpráva).
Plocha střechy = 290,00 m2
Výkresy IN-2-3855, IN-Y-1107, IN-Y-1108</t>
  </si>
  <si>
    <t>105</t>
  </si>
  <si>
    <t>765191911</t>
  </si>
  <si>
    <t>Demontáž pojistné hydroizolační fólie kladené ve sklonu přes 30°</t>
  </si>
  <si>
    <t>726606501</t>
  </si>
  <si>
    <t>Poznámka k položce:
Celková plocha střechy = 290,00 m2
Výkresy IN-2-3855, IN-Y-1107, IN-Y-1108</t>
  </si>
  <si>
    <t>766</t>
  </si>
  <si>
    <t xml:space="preserve"> Konstrukce truhlářské</t>
  </si>
  <si>
    <t>128</t>
  </si>
  <si>
    <t>766441822</t>
  </si>
  <si>
    <t>Demontáž parapetních desek dřevěných nebo plastových šířky přes 30 cm délky přes 1,0 m</t>
  </si>
  <si>
    <t>1366922492</t>
  </si>
  <si>
    <t>194</t>
  </si>
  <si>
    <t>766622116</t>
  </si>
  <si>
    <t>Montáž plastových oken plochy přes 1 m2 pevných výšky do 2,5 m s rámem do zdiva</t>
  </si>
  <si>
    <t>2015991395</t>
  </si>
  <si>
    <t>Poznámka k položce:
Plastová okna - 1,30 x 2,3 = 3,00 m2
Celkem = 3,00 m2
Výkresy IN-2-3857, IN-2-3858, IN-2-3859, IN-2-3856, IN-Y-1109, IN-Y-1110, IN-X-0805</t>
  </si>
  <si>
    <t>195</t>
  </si>
  <si>
    <t>611400R17</t>
  </si>
  <si>
    <t>Plastové okno pevně zasklené 1300 x 2300 mm</t>
  </si>
  <si>
    <t>ks</t>
  </si>
  <si>
    <t>-1618270025</t>
  </si>
  <si>
    <t>Poznámka k položce:
Plastové okno pevně zasklené 1300 x 2300 mm - U=1,1 W/m2K, celoobvodové kování umožňující ventilaci, vrchní kování ze slitin lehkých kovů, izolační trojsklo U=0,7 W/m2K, vnitřní tabule vzorkovaná.
Povrchová úprava rámů v barvě hnědé RAL 8004
Výkresy IN-2-3857, IN-2-3858, IN-2-3859, IN-2-3856, IN-Y-1109, IN-Y-1110, IN-X-0805</t>
  </si>
  <si>
    <t>181</t>
  </si>
  <si>
    <t>766622131</t>
  </si>
  <si>
    <t>Montáž plastových oken plochy přes 1 m2 otevíravých výšky do 1,5 m s rámem do zdiva</t>
  </si>
  <si>
    <t>1032952188</t>
  </si>
  <si>
    <t xml:space="preserve">Poznámka k položce:
Plastová okna - 1,46 x 1,46 = 2,15 x 11 ks = 23,70 m2
                       - 1,17 x 1,46 = 1,71 x 3 ks = 5,13 m2
                       - 0,58 x 1,15 = 0,67 x 2 ks = 1,34 m2
                       - 2,06 x 1,46 = 3,00 x 4 ks = 12,00 m2
                       - 0,58 x 1,10 = 0,64 x 4 ks = 2,56 m2
                       - 0,58 x 0,85 = 0,50 m2
                       - 1,76 x 1,35 = 2,38 x 3 ks = 7,14 m2
                       - 1,76 x 1,10 = 1,94 x 3 ks = 5,82 m2
                       - 1,64 x 1,35 = 2,21 m2
                       - 0,34 x 0,85 = 0,30 m2
Celkem = 61,00 m2
Výkresy IN-2-3857, IN-2-3858, IN-2-3859, IN-2-3856, IN-Y-1109, IN-Y-1110, IN-X-0805</t>
  </si>
  <si>
    <t>183</t>
  </si>
  <si>
    <t>611400R06</t>
  </si>
  <si>
    <t xml:space="preserve">Plastové okno dvoukřídlové otevíravé a sklápěcí 1460 x 1460 mm </t>
  </si>
  <si>
    <t>-967237089</t>
  </si>
  <si>
    <t>Poznámka k položce:
Plastové okno dvoukřídlové otevíravé a sklápěcí 1460 x 1460 mm - U=1,1 W/m2K, celoobvodové kování umožňující ventilaci, vrchní kování ze slitin lehkých kovů, izolační trojsklo U=0,7 W/m2K,
v 1.NP vnější tabule v provedení proti vandalství (bezpečnostní folie)
Povrchová úprava rámů v barvě hnědé RAL 8004
Vnitřní žaluzie hliníková
Výkresy IN-2-3857, IN-2-3858, IN-2-3859, IN-2-3856, IN-Y-1109, IN-Y-1110, IN-X-0805</t>
  </si>
  <si>
    <t>184</t>
  </si>
  <si>
    <t>611400R07</t>
  </si>
  <si>
    <t xml:space="preserve">Plastové okno dvoukřídlové otevíravé a sklápěcí 1170 x 1460 mm </t>
  </si>
  <si>
    <t>-1147531181</t>
  </si>
  <si>
    <t>Poznámka k položce:
Plastové okno dvoukřídlové otevíravé a sklápěcí 1170 x 1460 mm - U=1,1 W/m2K, celoobvodové kování umožňující ventilaci, vrchní kování ze slitin lehkých kovů, izolační trojsklo U=0,7 W/m2K,
v 1.NP vnější tabule v provedení proti vandalství (bezpečnostní folie)
Povrchová úprava rámů v barvě hnědé RAL 8004
Vnitřní žaluzie hliníková
Výkresy IN-2-3857, IN-2-3858, IN-2-3859, IN-2-3856, IN-Y-1109, IN-Y-1110, IN-X-0805</t>
  </si>
  <si>
    <t>185</t>
  </si>
  <si>
    <t>611400R08</t>
  </si>
  <si>
    <t>Plastové okno jednokřídlové otevíravé a sklápěcí 870 x 1160 mm</t>
  </si>
  <si>
    <t>-25375578</t>
  </si>
  <si>
    <t>Poznámka k položce:
Plastové okno jednokřídlové otevíravé a sklápěcí 870 x 1160 mm - U=1,1 W/m2K, celoobvodové kování umožňující ventilaci, vrchní kování ze slitin lehkých kovů, izolační trojsklo U=0,7 W/m2K,
v 1.NP vnější tabule v provedení proti vandalství (bezpečnostní folie), vnitřní tabule vzorkovaná.
Povrchová úprava rámů v barvě hnědé RAL 8004
Vnitřní žaluzie hliníková
Výkresy IN-2-3857, IN-2-3858, IN-2-3859, IN-2-3856, IN-Y-1109, IN-Y-1110, IN-X-0805</t>
  </si>
  <si>
    <t>186</t>
  </si>
  <si>
    <t>611400R09</t>
  </si>
  <si>
    <t>Plastové okno jednokřídlové otevíravé a sklápěcí 580 x 1150 mm</t>
  </si>
  <si>
    <t>111643990</t>
  </si>
  <si>
    <t>Poznámka k položce:
Plastové okno jednokřídlové otevíravé a sklápěcí 580 x 1150 mm - U=1,1 W/m2K, celoobvodové kování umožňující ventilaci, vrchní kování ze slitin lehkých kovů, izolační trojsklo U=0,7 W/m2K,
v 1.NP vnější tabule v provedení proti vandalství (bezpečnostní folie), vnitřní tabule vzorkovaná.
Povrchová úprava rámů v barvě hnědé RAL 8004
Vnitřní žaluzie hliníková
Výkresy IN-2-3857, IN-2-3858, IN-2-3859, IN-2-3856, IN-Y-1109, IN-Y-1110, IN-X-0805</t>
  </si>
  <si>
    <t>187</t>
  </si>
  <si>
    <t>611400R10</t>
  </si>
  <si>
    <t>Plastové okno tříkřídlové otevíravé a sklápěcí 2060 x 1460 mm</t>
  </si>
  <si>
    <t>933012724</t>
  </si>
  <si>
    <t>Poznámka k položce:
Plastové okno tříkřídlové otevíravé a sklápěcí 2060 x 1460 mm - U=1,1 W/m2K, celoobvodové kování umožňující ventilaci, vrchní kování ze slitin lehkých kovů, izolační trojsklo U=0,7 W/m2K
Povrchová úprava rámů v barvě hnědé RAL 8004
Vnitřní žaluzie hliníková
Výkresy IN-2-3857, IN-2-3858, IN-2-3859, IN-2-3856, IN-Y-1109, IN-Y-1110, IN-X-0805</t>
  </si>
  <si>
    <t>188</t>
  </si>
  <si>
    <t>611400R11</t>
  </si>
  <si>
    <t>Plastové okno jednokřídlové otevíravé a sklápěcí 580 x 850 mm</t>
  </si>
  <si>
    <t>814509507</t>
  </si>
  <si>
    <t>Poznámka k položce:
Plastové okno jednokřídlové otevíravé a sklápěcí 580 x 850 mm - U=1,1 W/m2K, celoobvodové kování umožňující ventilaci, vrchní kování ze slitin lehkých kovů, izolační trojsklo U=0,7 W/m2K
Povrchová úprava rámů v barvě hnědé RAL 8004
Vnitřní žaluzie hliníková
Výkresy IN-2-3857, IN-2-3858, IN-2-3859, IN-2-3856, IN-Y-1109, IN-Y-1110, IN-X-0805</t>
  </si>
  <si>
    <t>189</t>
  </si>
  <si>
    <t>611400R12</t>
  </si>
  <si>
    <t>Plastové okno jednokřídlové otevíravé a sklápěcí 580 x 1100 mm</t>
  </si>
  <si>
    <t>1872304827</t>
  </si>
  <si>
    <t>Poznámka k položce:
Plastové okno jednokřídlové otevíravé a sklápěcí 580 x 1100 mm - U=1,1 W/m2K, celoobvodové kování umožňující ventilaci, vrchní kování ze slitin lehkých kovů, izolační trojsklo U=0,7 W/m2K
Povrchová úprava rámů v barvě hnědé RAL 8004
Vnitřní žaluzie hliníková
Výkresy IN-2-3857, IN-2-3858, IN-2-3859, IN-2-3856, IN-Y-1109, IN-Y-1110, IN-X-0805</t>
  </si>
  <si>
    <t>190</t>
  </si>
  <si>
    <t>611400R13</t>
  </si>
  <si>
    <t>Plastové okno tříkřídlové otevíravé a sklápěcí 1760 x 1350 mm</t>
  </si>
  <si>
    <t>-1360565420</t>
  </si>
  <si>
    <t>Poznámka k položce:
Plastové okno tříkřídlové otevíravé a sklápěcí 1760 x 1350 mm - U=1,1 W/m2K, celoobvodové kování umožňující ventilaci, vrchní kování ze slitin lehkých kovů, izolační trojsklo U=0,7 W/m2K
Povrchová úprava rámů v barvě hnědé RAL 8004
Vnitřní žaluzie hliníková
Výkresy IN-2-3857, IN-2-3858, IN-2-3859, IN-2-3856, IN-Y-1109, IN-Y-1110, IN-X-0805</t>
  </si>
  <si>
    <t>191</t>
  </si>
  <si>
    <t>611400R14</t>
  </si>
  <si>
    <t>Plastové okno tříkřídlové otevíravé a sklápěcí 1760 x 1100 mm</t>
  </si>
  <si>
    <t>684396324</t>
  </si>
  <si>
    <t>Poznámka k položce:
Plastové okno tříkřídlové otevíravé a sklápěcí 1760 x 1100 mm - U=1,1 W/m2K, celoobvodové kování umožňující ventilaci, vrchní kování ze slitin lehkých kovů, izolační trojsklo U=0,7 W/m2K
Povrchová úprava rámů v barvě hnědé RAL 8004
Vnitřní žaluzie hliníková
Výkresy IN-2-3857, IN-2-3858, IN-2-3859, IN-2-3856, IN-Y-1109, IN-Y-1110, IN-X-0805</t>
  </si>
  <si>
    <t>192</t>
  </si>
  <si>
    <t>611400R15</t>
  </si>
  <si>
    <t>Plastové oknodvoukřídlové otevíravé a sklápěcí 1640 x 1350 mm</t>
  </si>
  <si>
    <t>-104864406</t>
  </si>
  <si>
    <t>Poznámka k položce:
Plastové okno dvoukřídlové otevíravé a sklápěcí 1640 x 1350 mm - U=1,1 W/m2K, celoobvodové kování umožňující ventilaci, vrchní kování ze slitin lehkých kovů, izolační trojsklo U=0,7 W/m2K
Povrchová úprava rámů v barvě hnědé RAL 8004
Vnitřní žaluzie hliníková
Výkresy IN-2-3857, IN-2-3858, IN-2-3859, IN-2-3856, IN-Y-1109, IN-Y-1110, IN-X-0805</t>
  </si>
  <si>
    <t>193</t>
  </si>
  <si>
    <t>611400R16</t>
  </si>
  <si>
    <t>Plastové okno jednokřídlové otevíravé a sklápěcí 340 x 850 mm</t>
  </si>
  <si>
    <t>-1039585332</t>
  </si>
  <si>
    <t>Poznámka k položce:
Plastové okno jednokřídlové otevíravé a sklápěcí 340 x 850 mm - U=1,1 W/m2K, celoobvodové kování umožňující ventilaci, vrchní kování ze slitin lehkých kovů, izolační trojsklo U=0,7 W/m2K
Povrchová úprava rámů v barvě hnědé RAL 8004
Vnitřní žaluzie hliníková
Výkresy IN-2-3857, IN-2-3858, IN-2-3859, IN-2-3856, IN-Y-1109, IN-Y-1110, IN-X-0805</t>
  </si>
  <si>
    <t>211</t>
  </si>
  <si>
    <t>766660001</t>
  </si>
  <si>
    <t>Montáž dveřních křídel otvíravých 1křídlových š do 0,8 m do ocelové zárubně</t>
  </si>
  <si>
    <t>1875959015</t>
  </si>
  <si>
    <t>212</t>
  </si>
  <si>
    <t>611601880</t>
  </si>
  <si>
    <t>dveře dřevěné vnitřní hladké plné 1křídlové standardní provedení 80x197cm</t>
  </si>
  <si>
    <t>-285760837</t>
  </si>
  <si>
    <t>208</t>
  </si>
  <si>
    <t>766660441</t>
  </si>
  <si>
    <t>Montáž vchodových dveří 1křídlových s díly a nadsvětlíkem do zdiva</t>
  </si>
  <si>
    <t>2068061341</t>
  </si>
  <si>
    <t>209</t>
  </si>
  <si>
    <t>611731R18</t>
  </si>
  <si>
    <t xml:space="preserve">Plastové prosklené vchodové dveře 1500 x 2360 mm </t>
  </si>
  <si>
    <t>-1992328820</t>
  </si>
  <si>
    <t>Poznámka k položce:
Plastové prosklené vchodové dveře 1500 x 2360 mm - U=1,3 W/m2K, dveře jednokřídlové levé 900 x 2000 mm
Pevně zasklený nadsvětlík a boční díl
Izolační dvojsklo U=1,0 W/m2K
Klika a štítky ze slitin lehkých kovů, samozavírač, zámek vložkový bezpečnostní + zámková vložka.
Výkresy IN-2-3857, IN-3-5249</t>
  </si>
  <si>
    <t>210</t>
  </si>
  <si>
    <t>611731R19</t>
  </si>
  <si>
    <t>Plastové prosklené vchodové dveře 1300 x 2360 mm</t>
  </si>
  <si>
    <t>1546860914</t>
  </si>
  <si>
    <t>Poznámka k položce:
Plastové prosklené vchodové dveře 1300 x 2360 mm - U=1,3 W/m2K, dveře jednokřídlové levé 900 x 2000 mm
Pevně zasklený nadsvětlík a boční díl
Izolační dvojsklo U=1,0 W/m2K
Klika a štítky ze slitin lehkých kovů, samozavírač, zámek vložkový bezpečnostní + zámková vložka.
Výkresy IN-2-3857, IN-3-5249</t>
  </si>
  <si>
    <t>66</t>
  </si>
  <si>
    <t>766660722</t>
  </si>
  <si>
    <t>Montáž dveřního kování - zámku</t>
  </si>
  <si>
    <t>-1862047664</t>
  </si>
  <si>
    <t>Poznámka k položce:
Výkresy IN-Z-0793, IN-Z-0794, IN-2-3738, IN-1-3073, IN-Z-0795, IN-Z-0796, IN-2-3739 a IN-1-3074</t>
  </si>
  <si>
    <t>67</t>
  </si>
  <si>
    <t>549260430</t>
  </si>
  <si>
    <t>zámek stavební zadlabací vložkový 24026 s převodem L HB</t>
  </si>
  <si>
    <t>775904450</t>
  </si>
  <si>
    <t>214</t>
  </si>
  <si>
    <t>766231113</t>
  </si>
  <si>
    <t>Montáž sklápěcích půdních schodů</t>
  </si>
  <si>
    <t>495678957</t>
  </si>
  <si>
    <t>213</t>
  </si>
  <si>
    <t>612331720</t>
  </si>
  <si>
    <t>schody stahovací LUSSO PP-plech s vnitřní protipožární,protihlukovou a zateplovací vložkozu - 70(1100)x50(100) cm</t>
  </si>
  <si>
    <t>-1831396478</t>
  </si>
  <si>
    <t>196</t>
  </si>
  <si>
    <t>766671022</t>
  </si>
  <si>
    <t>Montáž střešního okna do krytiny tvarované 66 x 118 cm</t>
  </si>
  <si>
    <t>1799786731</t>
  </si>
  <si>
    <t>197</t>
  </si>
  <si>
    <t>611240R18</t>
  </si>
  <si>
    <t>Střešní výlez dřevěný křídlo otevíravé 660 x 1180 mm</t>
  </si>
  <si>
    <t>275046632</t>
  </si>
  <si>
    <t>Poznámka k položce:
Střešní výlez dřevěný křídlo otevíravé 660 x 1180 mm - U=1,3 W/m2K, lemování hliníkové pro plechovou profilovanou krytinu, izolační dvojsklo U=1,0 W/m2K
Povrchová úprava venkovních prvků v barvě červené RAL 3011
Výkresy IN-2-3856, IN-Y-1109, IN-Y-1110, IN-X-0805</t>
  </si>
  <si>
    <t>99</t>
  </si>
  <si>
    <t>766673811</t>
  </si>
  <si>
    <t>Demontáž střešního okna vlnitá krytina do 45°</t>
  </si>
  <si>
    <t>-1400611875</t>
  </si>
  <si>
    <t>97</t>
  </si>
  <si>
    <t>766691912</t>
  </si>
  <si>
    <t>Vyvěšení nebo zavěšení dřevěných křídel oken pl přes 1,5 m2</t>
  </si>
  <si>
    <t>274425864</t>
  </si>
  <si>
    <t>98</t>
  </si>
  <si>
    <t>766691915</t>
  </si>
  <si>
    <t>Vyvěšení nebo zavěšení dřevěných křídel dveří pl přes 2 m2</t>
  </si>
  <si>
    <t>434204332</t>
  </si>
  <si>
    <t>198</t>
  </si>
  <si>
    <t>766694111</t>
  </si>
  <si>
    <t>Montáž parapetních desek dřevěných nebo plastových šířky do 30 cm délky do 1,0 m</t>
  </si>
  <si>
    <t>2104996276</t>
  </si>
  <si>
    <t>Poznámka k položce:
Povrchová úprava parapetů v barvě bílé
Výkresy IN-2-3857, IN-2-3858, IN-2-3859, IN-2-3856, IN-Y-1109, IN-Y-1110, IN-X-0805</t>
  </si>
  <si>
    <t>199</t>
  </si>
  <si>
    <t>607941030</t>
  </si>
  <si>
    <t>deska parapetní dřevotřísková vnitřní POSTFORMING 0,3 x 1 m</t>
  </si>
  <si>
    <t>-25828818</t>
  </si>
  <si>
    <t>200</t>
  </si>
  <si>
    <t>766694112</t>
  </si>
  <si>
    <t>Montáž parapetních desek dřevěných nebo plastových šířky do 30 cm délky do 1,6 m</t>
  </si>
  <si>
    <t>-1564107752</t>
  </si>
  <si>
    <t>201</t>
  </si>
  <si>
    <t>-995697718</t>
  </si>
  <si>
    <t>202</t>
  </si>
  <si>
    <t>766694113</t>
  </si>
  <si>
    <t>Montáž parapetních desek dřevěných nebo plastových šířky do 30 cm délky do 2,6 m</t>
  </si>
  <si>
    <t>-924882099</t>
  </si>
  <si>
    <t>203</t>
  </si>
  <si>
    <t>-1616933631</t>
  </si>
  <si>
    <t>204</t>
  </si>
  <si>
    <t>998766102</t>
  </si>
  <si>
    <t>Přesun hmot tonážní pro konstrukce truhlářské v objektech v do 12 m</t>
  </si>
  <si>
    <t>543405747</t>
  </si>
  <si>
    <t>205</t>
  </si>
  <si>
    <t>998766181</t>
  </si>
  <si>
    <t>Příplatek k přesunu hmot tonážní 766 prováděný bez použití mechanizace</t>
  </si>
  <si>
    <t>349991351</t>
  </si>
  <si>
    <t>767</t>
  </si>
  <si>
    <t xml:space="preserve"> Konstrukce zámečnické</t>
  </si>
  <si>
    <t>165</t>
  </si>
  <si>
    <t>767851104</t>
  </si>
  <si>
    <t>Montáž lávek komínových - kompletní celé lávky</t>
  </si>
  <si>
    <t>2042015621</t>
  </si>
  <si>
    <t>166</t>
  </si>
  <si>
    <t>767851R01</t>
  </si>
  <si>
    <t>Střešní komínová lávka z profilovaného děrovaného plechu do tenkostěnných profilů L v barvě červené RAL 3011</t>
  </si>
  <si>
    <t>-1367601513</t>
  </si>
  <si>
    <t>120</t>
  </si>
  <si>
    <t>767851803</t>
  </si>
  <si>
    <t>Demontáž komínových lávek - celé komínové lávky</t>
  </si>
  <si>
    <t>-125352307</t>
  </si>
  <si>
    <t>167</t>
  </si>
  <si>
    <t>767851R02</t>
  </si>
  <si>
    <t>Montáž střešních schodů 200 x 200 mm z profilovaného děrovaného plechu do tenkostěnných profilů v barvě červené Ral 3011</t>
  </si>
  <si>
    <t>-429752201</t>
  </si>
  <si>
    <t>168</t>
  </si>
  <si>
    <t>767851R03</t>
  </si>
  <si>
    <t>Střešní schody 200 x 200 mm z profilovaného děrovaného plechu do tenkostěnných profilů v barvě červené Ral 3011</t>
  </si>
  <si>
    <t>1192379546</t>
  </si>
  <si>
    <t>231</t>
  </si>
  <si>
    <t>767995111</t>
  </si>
  <si>
    <t>Montáž atypických zámečnických konstrukcí hmotnosti do 5 kg</t>
  </si>
  <si>
    <t>kg</t>
  </si>
  <si>
    <t>531866251</t>
  </si>
  <si>
    <t>Poznámka k položce:
Zpětná montáž drobných zámečnických prvků na střeše a fasádě objektu - antény, rozhlasové tlampače, poštovní schránky, automat na jízdenky, informační tabule, osvětlovací tělesa apod.
Výkresy IN-2-3857, IN-2-3858, IN-2-3859, IN-2-3856, IN-Y-1109, IN-Y-1110</t>
  </si>
  <si>
    <t>121</t>
  </si>
  <si>
    <t>767996804</t>
  </si>
  <si>
    <t>Demontáž atypických zámečnických konstrukcí rozebráním hmotnosti jednotlivých dílů do 500 kg</t>
  </si>
  <si>
    <t>-1011632763</t>
  </si>
  <si>
    <t>Poznámka k položce:
Demontáž drobných zámečnických prvků na střeše a fasádě objektu - antény, rozhlasové tlampače, poštovní schránky, automat na jízdenky, informační tabule, osvětlovací tělesa apod.
Výkresy IN-2-3852, IN-2-3853, IN-2-3854, IN-2-3855, IN-Y-1107, IN-Y-1108</t>
  </si>
  <si>
    <t>236</t>
  </si>
  <si>
    <t>767996R22</t>
  </si>
  <si>
    <t xml:space="preserve">Montáž a dodávka nerezové vchodové závěsné stříšky 1800 x 1000 mm </t>
  </si>
  <si>
    <t>-906196831</t>
  </si>
  <si>
    <t xml:space="preserve">Poznámka k položce:
Nerezová vchodová stříška závěsná 1,8x1,0m s 3táhly, sklo bezpečnostní VSG/ESG 10mm čiré
Rozměr skla 1800x1000mm
Rozměr-A  1600mm
Materiál: nerez 1,4301
Tvzené bezpečnostní sklo ESG, tlouštka 10mm, po obvodě leštěné, jiný odstín skla a síla skla na objednání
Přístřešek kotven k fasádě 9 kotvícími body
Tři sady stavitelných táhel
Výkresy IN-Y-1109, IN-Y-1110, IN-4-1678</t>
  </si>
  <si>
    <t>234</t>
  </si>
  <si>
    <t>998767102</t>
  </si>
  <si>
    <t>Přesun hmot tonážní pro zámečnické konstrukce v objektech v do 12 m</t>
  </si>
  <si>
    <t>-702649865</t>
  </si>
  <si>
    <t>235</t>
  </si>
  <si>
    <t>998767181</t>
  </si>
  <si>
    <t>Příplatek k přesunu hmot tonážní 767 prováděný bez použití mechanizace</t>
  </si>
  <si>
    <t>407442351</t>
  </si>
  <si>
    <t>783</t>
  </si>
  <si>
    <t xml:space="preserve"> Dokončovací práce</t>
  </si>
  <si>
    <t>148</t>
  </si>
  <si>
    <t>783213021</t>
  </si>
  <si>
    <t>Napouštěcí dvojnásobný syntetický biodní nátěr tesařských prvků nezabudovaných do konstrukce</t>
  </si>
  <si>
    <t>-247935235</t>
  </si>
  <si>
    <t xml:space="preserve">Poznámka k položce:
Montáž nového laťování střechy - latě 40 x 60 mm á 350 mm.
délka celkem = 2220,00 m
0,04 +0,04 + 0,06 + 0,06 = 0,20 x 2220,00 = 444,00 m2
Výkresy IN-2-3856, IN-Y-1109, IN-Y-1110  
Projektant uvažuje s výměnou cca 50% stávajících dřevěných prvků krovu vaznicové soustavy.
Toto je odhad. Po odkrytí konstrukcí a provedení průzkumů bude přesný rozsah upřesněn v rámci autorského dozoru.
délka celkem = 260,00 m
0,22 + 0,22 + 0,20 + 0,20 = 218,40 m2
Celková plocha = 444,00 + 218,40 = 662,40 m2
Výkresy IN-2-3852, IN-2-3853, IN-2-3854, IN-2-3855, IN-Y-1107, IN-Y-1108, IN-2-3857, IN-2-3858, IN-2-3859, IN-2-3856, IN-4-1677, IN-Y-1109, IN-Y-1110</t>
  </si>
  <si>
    <t>174</t>
  </si>
  <si>
    <t>783401311</t>
  </si>
  <si>
    <t>Odmaštění klempířských konstrukcí vodou ředitelným odmašťovačem před provedením nátěru</t>
  </si>
  <si>
    <t>233587807</t>
  </si>
  <si>
    <t>Poznámka k položce:
Hřeben 0,25 x 29,00 = 7,25 m2
Úžlabí 0,5 x 14,00 = 7,00 m2
Lemování zdí 0,33 x 6,00 = 2,00 m2
Okapový plech 0,20 x 42,00 = 8,40 m2
Lemování prostupů = 10,00 m2
celkem = 35,00 m2
Množství dle výkresu střechy a výpisu klempířských prvků - IN-2-3856, IN-X-0806</t>
  </si>
  <si>
    <t>175</t>
  </si>
  <si>
    <t>783444201</t>
  </si>
  <si>
    <t>Základní antikorozní jednonásobný polyuretanový nátěr klempířských konstrukcí</t>
  </si>
  <si>
    <t>563638269</t>
  </si>
  <si>
    <t>176</t>
  </si>
  <si>
    <t>783447101</t>
  </si>
  <si>
    <t>Krycí jednonásobný polyuretanový nátěr klempířských konstrukcí</t>
  </si>
  <si>
    <t>1445501580</t>
  </si>
  <si>
    <t>177</t>
  </si>
  <si>
    <t>783491013</t>
  </si>
  <si>
    <t>Příplatek k cenám provedení dvojnásobného nátěru klempířských konstrukcí za sklon do 60°</t>
  </si>
  <si>
    <t>-1873221262</t>
  </si>
  <si>
    <t>784</t>
  </si>
  <si>
    <t>74</t>
  </si>
  <si>
    <t>784171101</t>
  </si>
  <si>
    <t>Zakrytí vnitřních podlah včetně pozdějšího odkrytí</t>
  </si>
  <si>
    <t>1166959503</t>
  </si>
  <si>
    <t>Poznámka k položce:
Zakrytí podlah pod okny a dveřmi a v nejbližším okolí.
Výkresy IN-2-3857, IN-2-3858, IN-2-3859, IN-Y-1109, IN-Y-1110</t>
  </si>
  <si>
    <t>75</t>
  </si>
  <si>
    <t>581248440</t>
  </si>
  <si>
    <t xml:space="preserve">fólie pro malířské potřeby zakrývací, PG 4021-20, 25µ,  4 x 5 m</t>
  </si>
  <si>
    <t>-965714033</t>
  </si>
  <si>
    <t>76</t>
  </si>
  <si>
    <t>784221101</t>
  </si>
  <si>
    <t>Dvojnásobné bílé malby v místnostech do 3,80 m - barva REMAL bílá, 2x, bez penetrace</t>
  </si>
  <si>
    <t>1537758439</t>
  </si>
  <si>
    <t xml:space="preserve">Poznámka k položce:
Malba vnitřních špalet.
Špalety oken  - 1,46 + 1,46 + 1,46 + 1,46 = 5,84 x 11 ks = 64,30 m
                       - 1,17 + 1,17 + 1,46 +1,46 = 5,26 x 3 ks = 15,80 m
                       - 0,58 + 0,58 + 1,15 + 1,15 = 3,46 x 2 ks = 7,00 m
                       - 2,06 + 2,06 + 1,46 + 1,46 = 7,04 x 4 ks = 28,20 m
                       - 0,58 + 0,58 + 1,10 + 1,10 = 3,36 x 4 ks = 13,50 m
                       - 0,58 + 0,58 + 0,85 + 0,85 = 2,90 m
                       - 1,76 + 1,76 + 1,35 + 1,35 = 6,22 x 3 ks = 18,70 m
                       - 1,76  + 1,76 + 1,10 + 1,10 = 5,72 x 3 ks = 17,20 m
                       - 1,64 + 1,64 + 1,35 + 1,35 = 5,50 m
                       - 0,34 + 0,34 + 0,85 + 0,85 = 2,40 m
                       - 1,30 + 1,30 + 2,30 + 2,30 = 7,20 m
Celkem = 183,00 m
Špalety dveří  - 1,50 + 2,36 + 2,36 = 6,22 x 2 ks = 12,50 m
                       - 1,30 + 2,36 + 2,36 = 6,00 m
Celkem = 19,00 m
součet 183,00 + 19,00 = 202,00 m
Celková plocha = 202,00 x 0,25 = 51,00 m2 
Výkresy IN-2-3857, IN-2-3858, IN-2-3859, IN-Y-1109, IN-Y-1110</t>
  </si>
  <si>
    <t xml:space="preserve"> Práce a dodávky M</t>
  </si>
  <si>
    <t>21-M</t>
  </si>
  <si>
    <t xml:space="preserve"> Elektromontáže</t>
  </si>
  <si>
    <t>179</t>
  </si>
  <si>
    <t>210020813</t>
  </si>
  <si>
    <t>Montáž se zhotovením přepážek typ EGV ve stropním průchodu</t>
  </si>
  <si>
    <t>64</t>
  </si>
  <si>
    <t>1276384647</t>
  </si>
  <si>
    <t>180</t>
  </si>
  <si>
    <t>210020R05</t>
  </si>
  <si>
    <t>Prostup předizolovaného kovového potrubí stěnou, protipožární pěna CFS-F FX HILTI, požární odolnost EI 60-120</t>
  </si>
  <si>
    <t>1391935309</t>
  </si>
  <si>
    <t>D.1.4.e - Zařízení silnoproudé elektrotechniky a uzemnění</t>
  </si>
  <si>
    <t>Soupis:</t>
  </si>
  <si>
    <t>D.1.4.e-1 - Elektroinstalace</t>
  </si>
  <si>
    <t>SŽDC, s.o., Správa osobních nádraží, Ústí n.L.</t>
  </si>
  <si>
    <t xml:space="preserve">M -   M</t>
  </si>
  <si>
    <t xml:space="preserve">    21-M -   Elektromontáže</t>
  </si>
  <si>
    <t xml:space="preserve">    7-EL -   OSTATNÍ PŘIRÁŽKY</t>
  </si>
  <si>
    <t xml:space="preserve">  M</t>
  </si>
  <si>
    <t xml:space="preserve">  Elektromontáže</t>
  </si>
  <si>
    <t>210010068-D</t>
  </si>
  <si>
    <t>Demontáž trubek pancéřových kovových závitových D 42 mm uložených pevně</t>
  </si>
  <si>
    <t>798931595</t>
  </si>
  <si>
    <t>210010351-D</t>
  </si>
  <si>
    <t>Demontáž rozvodek nástěnných plastových čtyřhranných ACIDUR vodič D do 4 mm2</t>
  </si>
  <si>
    <t>-2073264412</t>
  </si>
  <si>
    <t>210100096-D</t>
  </si>
  <si>
    <t>Demontáž - Ukončení vodičů na svorkovnici s otevřením a uzavřením krytu včetně zapojení průřezu žíly do 2,5mm2</t>
  </si>
  <si>
    <t>-841883905</t>
  </si>
  <si>
    <t>210110041-D</t>
  </si>
  <si>
    <t>Demontáž zapuštěný vypínač nn jednopólový šroubové připojení</t>
  </si>
  <si>
    <t>-1602479695</t>
  </si>
  <si>
    <t>5</t>
  </si>
  <si>
    <t>210110043-D</t>
  </si>
  <si>
    <t>Demontáž zapuštěný přepínač nn 5-sériový šroubové připojení</t>
  </si>
  <si>
    <t>2116813614</t>
  </si>
  <si>
    <t>210110045-D</t>
  </si>
  <si>
    <t>Demontáž zapuštěný přepínač nn 6-střídavý šroubové připojení</t>
  </si>
  <si>
    <t>2063789342</t>
  </si>
  <si>
    <t>7</t>
  </si>
  <si>
    <t>210200030-D</t>
  </si>
  <si>
    <t>Demontáž svítidel žárovkových bytových nástěnných 1 zdroj se sklem</t>
  </si>
  <si>
    <t>-149006241</t>
  </si>
  <si>
    <t>210201025-D</t>
  </si>
  <si>
    <t>Demontáž svítidel zářivkových bytových stropních přisazených 2 zdroje s krytem</t>
  </si>
  <si>
    <t>-1206442225</t>
  </si>
  <si>
    <t>210202010-D</t>
  </si>
  <si>
    <t>Demontáž svítidel výbojkových průmyslových stropních závěsných raménkových</t>
  </si>
  <si>
    <t>1912361559</t>
  </si>
  <si>
    <t>210203007-D</t>
  </si>
  <si>
    <t>Demontáž svítidel žárovkových bytových závěsných na háku nebo trubce 1 zdroj</t>
  </si>
  <si>
    <t>1643991492</t>
  </si>
  <si>
    <t>65</t>
  </si>
  <si>
    <t>210292205</t>
  </si>
  <si>
    <t>Demontáž a zpětná montáž světelné tabule výšky do 4 m</t>
  </si>
  <si>
    <t>325548728</t>
  </si>
  <si>
    <t>210292206</t>
  </si>
  <si>
    <t>Demontáž a zpětná montáž světelné tabule "ŠTĚTÍ" výška nad 4 m</t>
  </si>
  <si>
    <t>-1005345801</t>
  </si>
  <si>
    <t>210800105-D</t>
  </si>
  <si>
    <t>Demontáž měděných kabelů v bytě 3.N.P.CYKYLo 3x1,5 mm2 uložených pod omítku ve stěně</t>
  </si>
  <si>
    <t>-1426022421</t>
  </si>
  <si>
    <t>210810045-D</t>
  </si>
  <si>
    <t>Demontáž měděných kabelů CYKY, CYKYLo 750 V 3x1,5 mm2 uložených pevně na fasádě</t>
  </si>
  <si>
    <t>1163160378</t>
  </si>
  <si>
    <t>210810110-D</t>
  </si>
  <si>
    <t>Demontáž měděných kabelů CYKY, NYM, NYY, YSLY 1 kV 3x35+25mm2 uložených pevně(příbod do objektu)</t>
  </si>
  <si>
    <t>-1542748319</t>
  </si>
  <si>
    <t>220370533-D</t>
  </si>
  <si>
    <t>Demontáž reproduktoru bez připojeného regulátoru hlasitosti směrového nebo tlakového do 12 W</t>
  </si>
  <si>
    <t>986934249</t>
  </si>
  <si>
    <t>210800664</t>
  </si>
  <si>
    <t>Montáž měděných vodičů drátovacích CYA 2,5 mm2 v rozvodnicích a rozváděčích</t>
  </si>
  <si>
    <t>-1650507835</t>
  </si>
  <si>
    <t>17</t>
  </si>
  <si>
    <t>210010521</t>
  </si>
  <si>
    <t>Otevření nebo uzavření krabice víčkem na závit</t>
  </si>
  <si>
    <t>-1414208122</t>
  </si>
  <si>
    <t>18</t>
  </si>
  <si>
    <t>210010523</t>
  </si>
  <si>
    <t>Otevření rozvaděče R19 4 šrouby</t>
  </si>
  <si>
    <t>-1413723646</t>
  </si>
  <si>
    <t>2100105231</t>
  </si>
  <si>
    <t>Uzavření rozvaděče R19 4 šrouby</t>
  </si>
  <si>
    <t>-1052342457</t>
  </si>
  <si>
    <t>210120401</t>
  </si>
  <si>
    <t>Montáž jističů jednopólových nn do 25 A bez krytu</t>
  </si>
  <si>
    <t>1954700912</t>
  </si>
  <si>
    <t>358221091</t>
  </si>
  <si>
    <t xml:space="preserve">Jistič -10B-1 In 10 A, Ue AC 230 V / DC 72 V, charakteristika B, 1pól, Icn 10 kA_x000d__x000d_
</t>
  </si>
  <si>
    <t>-22076559</t>
  </si>
  <si>
    <t>210130101</t>
  </si>
  <si>
    <t>Montáž stykačů střídavých vestavných jednopólových do 16 A</t>
  </si>
  <si>
    <t>1458595646</t>
  </si>
  <si>
    <t>23</t>
  </si>
  <si>
    <t>358211010</t>
  </si>
  <si>
    <t xml:space="preserve">Instalační stykač_x000d__x000d_
, Ith 20 A, Uc AC 230 V, 1x zapínací kontakt_x000d__x000d_
</t>
  </si>
  <si>
    <t>256844975</t>
  </si>
  <si>
    <t>24</t>
  </si>
  <si>
    <t>341421550</t>
  </si>
  <si>
    <t>vodič silový s Cu jádrem CYA H07 V-K 2,50 mm2</t>
  </si>
  <si>
    <t>-259143054</t>
  </si>
  <si>
    <t>25</t>
  </si>
  <si>
    <t>210810007</t>
  </si>
  <si>
    <t>Montáž měděných kabelů CYKY, CYKYD, CYKYDY, NYM, NYY, YSLY 750 V 3x4 mm2 uložených volně</t>
  </si>
  <si>
    <t>-1042513468</t>
  </si>
  <si>
    <t>26</t>
  </si>
  <si>
    <t>341110420</t>
  </si>
  <si>
    <t>kabel silový s Cu jádrem CYKY 3x4 mm2</t>
  </si>
  <si>
    <t>-2093073314</t>
  </si>
  <si>
    <t>27</t>
  </si>
  <si>
    <t>210010016</t>
  </si>
  <si>
    <t>Montáž trubek plastových ohebných D 23 mm uložených volně</t>
  </si>
  <si>
    <t>-234260453</t>
  </si>
  <si>
    <t>28</t>
  </si>
  <si>
    <t>345710640</t>
  </si>
  <si>
    <t xml:space="preserve">trubka elektroinstalační ohebná  z PVC (ČSN) 2329</t>
  </si>
  <si>
    <t>1020645179</t>
  </si>
  <si>
    <t>210010025</t>
  </si>
  <si>
    <t>Montáž trubek plastových ohebných D 16 mm uložených pevně</t>
  </si>
  <si>
    <t>-1541279457</t>
  </si>
  <si>
    <t>345711060</t>
  </si>
  <si>
    <t>trubka elektroinstalační pancéřová pevná z PH L3m 8016E</t>
  </si>
  <si>
    <t>-717125009</t>
  </si>
  <si>
    <t>31</t>
  </si>
  <si>
    <t>210010351</t>
  </si>
  <si>
    <t>Montáž rozvodek nástěnných plastových čtyřhranných ACIDUR vodič D do 4 mm2</t>
  </si>
  <si>
    <t>-113912525</t>
  </si>
  <si>
    <t>345715630</t>
  </si>
  <si>
    <t xml:space="preserve">krabice s průchodkami  a svorkovnicí z PH IP54</t>
  </si>
  <si>
    <t>-1744782119</t>
  </si>
  <si>
    <t>33</t>
  </si>
  <si>
    <t>210100096</t>
  </si>
  <si>
    <t>Ukončení vodičů na svorkovnici s otevřením a uzavřením krytu včetně zapojení průřezu žíly do 2,5mm2</t>
  </si>
  <si>
    <t>219882863</t>
  </si>
  <si>
    <t>210110041</t>
  </si>
  <si>
    <t>Montáž zapuštěný vypínač nn jednopólový šroubové připojení</t>
  </si>
  <si>
    <t>-448672153</t>
  </si>
  <si>
    <t>35</t>
  </si>
  <si>
    <t>345355160</t>
  </si>
  <si>
    <t xml:space="preserve">spínač jednopólový 10A  ostatní barvy</t>
  </si>
  <si>
    <t>-1547741248</t>
  </si>
  <si>
    <t>210110043</t>
  </si>
  <si>
    <t>Montáž zapuštěný přepínač nn 5-sériový šroubové připojení</t>
  </si>
  <si>
    <t>917208132</t>
  </si>
  <si>
    <t>345355760</t>
  </si>
  <si>
    <t xml:space="preserve">spínač řazení 5 10A  ostatní barvy</t>
  </si>
  <si>
    <t>863757785</t>
  </si>
  <si>
    <t>345355560</t>
  </si>
  <si>
    <t xml:space="preserve">spínač řazení 6 10A  ostatní barvy</t>
  </si>
  <si>
    <t>-857594322</t>
  </si>
  <si>
    <t>39</t>
  </si>
  <si>
    <t>210110045</t>
  </si>
  <si>
    <t>Montáž zapuštěný přepínač nn 6-střídavý šroubové připojení</t>
  </si>
  <si>
    <t>-303368052</t>
  </si>
  <si>
    <t>40</t>
  </si>
  <si>
    <t>210200030</t>
  </si>
  <si>
    <t>Montáž svítidel žárovkových bytových nástěnných 1 zdroj se sklem</t>
  </si>
  <si>
    <t>-1099528284</t>
  </si>
  <si>
    <t>41</t>
  </si>
  <si>
    <t>210201025</t>
  </si>
  <si>
    <t>Montáž svítidel zářivkových bytových stropních přisazených 2 zdroje s krytem</t>
  </si>
  <si>
    <t>-155119384</t>
  </si>
  <si>
    <t>43</t>
  </si>
  <si>
    <t>347510140</t>
  </si>
  <si>
    <t>zářivka lineární 35W G13 denní bílá</t>
  </si>
  <si>
    <t>256</t>
  </si>
  <si>
    <t>1031699736</t>
  </si>
  <si>
    <t>348trevos</t>
  </si>
  <si>
    <t xml:space="preserve">zářivkové svítidlo interiérové přisazené s el. předřadníkem, difuzor z čirého akrylátu (křišťál)_x000d__x000d_
</t>
  </si>
  <si>
    <t>917429019</t>
  </si>
  <si>
    <t>45</t>
  </si>
  <si>
    <t>210202010</t>
  </si>
  <si>
    <t>Montáž svítidel výbojkových průmyslových stropních závěsných raménkových</t>
  </si>
  <si>
    <t>-102936380</t>
  </si>
  <si>
    <t>49</t>
  </si>
  <si>
    <t>210203003</t>
  </si>
  <si>
    <t>Montáž svítidel žárovkových bytových stropních přisazených 1 zdroj se sklem</t>
  </si>
  <si>
    <t>1868143560</t>
  </si>
  <si>
    <t>50</t>
  </si>
  <si>
    <t>348212750</t>
  </si>
  <si>
    <t>svítidlo bytové LED 1200lm</t>
  </si>
  <si>
    <t>-1892100017</t>
  </si>
  <si>
    <t>210203007</t>
  </si>
  <si>
    <t>Montáž svítidel žárovkových bytových závěsných na háku nebo trubce 1 zdroj(lustry)</t>
  </si>
  <si>
    <t>2028447238</t>
  </si>
  <si>
    <t>52</t>
  </si>
  <si>
    <t>210800002</t>
  </si>
  <si>
    <t>Montáž měděných vodičů CYY 2,5 mm2 pod omítku ve stěně</t>
  </si>
  <si>
    <t>699822641</t>
  </si>
  <si>
    <t>53</t>
  </si>
  <si>
    <t>210810005</t>
  </si>
  <si>
    <t>Montáž měděných kabelů CYKY, CYKYD, CYKYDY, NYM, NYY, YSLY 750 V 3x1,5 mm2 uložených volně</t>
  </si>
  <si>
    <t>1389407424</t>
  </si>
  <si>
    <t>54</t>
  </si>
  <si>
    <t>341110300</t>
  </si>
  <si>
    <t>kabel silový s Cu jádrem CYKY 3x1,5 mm2</t>
  </si>
  <si>
    <t>928511163</t>
  </si>
  <si>
    <t>55</t>
  </si>
  <si>
    <t>210810045</t>
  </si>
  <si>
    <t>Montáž měděných kabelů CYKY, CYKYD, CYKYDY, NYM, NYY, YSLY 750 V 3x1,5 mm2 uložených pevně</t>
  </si>
  <si>
    <t>-292140588</t>
  </si>
  <si>
    <t>56</t>
  </si>
  <si>
    <t>210810110</t>
  </si>
  <si>
    <t>Montáž měděných kabelů CYKY, NYM, NYY, YSLY 1 kV 3x35+25mm2 uložených pevně</t>
  </si>
  <si>
    <t>-1747299679</t>
  </si>
  <si>
    <t>57</t>
  </si>
  <si>
    <t>220370533</t>
  </si>
  <si>
    <t>Montáž reproduktoru bez připojeného regulátoru hlasitosti směrového nebo tlakového do 12 W</t>
  </si>
  <si>
    <t>-1142061764</t>
  </si>
  <si>
    <t>58</t>
  </si>
  <si>
    <t>Ostatní</t>
  </si>
  <si>
    <t xml:space="preserve">další drobný výše nespecifikovaný materiál </t>
  </si>
  <si>
    <t>1125401550</t>
  </si>
  <si>
    <t>7-EL</t>
  </si>
  <si>
    <t xml:space="preserve">  OSTATNÍ PŘIRÁŽKY</t>
  </si>
  <si>
    <t>59</t>
  </si>
  <si>
    <t>00001</t>
  </si>
  <si>
    <t xml:space="preserve">Podružný materiál </t>
  </si>
  <si>
    <t>512</t>
  </si>
  <si>
    <t>210143048</t>
  </si>
  <si>
    <t>60</t>
  </si>
  <si>
    <t>00002</t>
  </si>
  <si>
    <t xml:space="preserve">Zednické výpomoci </t>
  </si>
  <si>
    <t>-34403387</t>
  </si>
  <si>
    <t>61</t>
  </si>
  <si>
    <t>00003</t>
  </si>
  <si>
    <t>Výchozí revize</t>
  </si>
  <si>
    <t>-244144511</t>
  </si>
  <si>
    <t>62</t>
  </si>
  <si>
    <t>00004</t>
  </si>
  <si>
    <t>Příprava ke komplexnímu vyzkoušení</t>
  </si>
  <si>
    <t>-1506829388</t>
  </si>
  <si>
    <t>00005</t>
  </si>
  <si>
    <t>ZKUŠEBNÍ PROVOZ</t>
  </si>
  <si>
    <t>-1541192067</t>
  </si>
  <si>
    <t>D.1.4.e-2 - Uzemnění a bleskosvod</t>
  </si>
  <si>
    <t xml:space="preserve">M -   Práce a dodávky M</t>
  </si>
  <si>
    <t xml:space="preserve">  Práce a dodávky M</t>
  </si>
  <si>
    <t>210220002-D</t>
  </si>
  <si>
    <t>Demontáž uzemňovacích vedení vodičů FeZn pomocí svorek na povrchu drátem nebo lanem do 10 mm</t>
  </si>
  <si>
    <t>1070756683</t>
  </si>
  <si>
    <t>210220101</t>
  </si>
  <si>
    <t>Montáž hromosvodného vedení , vodičů s podpěrami průměru do 10 mm</t>
  </si>
  <si>
    <t>901180243</t>
  </si>
  <si>
    <t>210220201</t>
  </si>
  <si>
    <t>Montáž tyčí jímacích délky do 3 m na střešní hřeben</t>
  </si>
  <si>
    <t>-1888614613</t>
  </si>
  <si>
    <t>210220212</t>
  </si>
  <si>
    <t>Montáž tyčí jímacích délky do 3 m na konstrukci zděnou</t>
  </si>
  <si>
    <t>1318362150</t>
  </si>
  <si>
    <t>354410650</t>
  </si>
  <si>
    <t>tyč jímací s rovným koncem JR 1,5 1500 mm FeZn</t>
  </si>
  <si>
    <t>-460028146</t>
  </si>
  <si>
    <t>354410050</t>
  </si>
  <si>
    <t>tyč jímací JV1,5 se závitem do dřeva 1500 mm FeZn</t>
  </si>
  <si>
    <t>-762091875</t>
  </si>
  <si>
    <t>354418530</t>
  </si>
  <si>
    <t xml:space="preserve">držák jímače a ochranné trubky s vrutem </t>
  </si>
  <si>
    <t>462591321</t>
  </si>
  <si>
    <t>354411301</t>
  </si>
  <si>
    <t xml:space="preserve"> OCHRANNÁ STŘÍŠKA HORNÍ</t>
  </si>
  <si>
    <t>559161036</t>
  </si>
  <si>
    <t>354411304</t>
  </si>
  <si>
    <t>OCHRANNÁ STŘÍŠKA DOLNÍ</t>
  </si>
  <si>
    <t>-1141555461</t>
  </si>
  <si>
    <t>354410720</t>
  </si>
  <si>
    <t>drát průměr 8 mm FeZn</t>
  </si>
  <si>
    <t>-2043063576</t>
  </si>
  <si>
    <t>210220302</t>
  </si>
  <si>
    <t>Montáž svorek hromosvodných typu ST, SJ, SK, SZ, SR 01, 02 se 3 a více šrouby</t>
  </si>
  <si>
    <t>-1640396050</t>
  </si>
  <si>
    <t>354419050</t>
  </si>
  <si>
    <t xml:space="preserve">svorka připojovací  k připojení okapových žlabů</t>
  </si>
  <si>
    <t>-1914015421</t>
  </si>
  <si>
    <t>354418950</t>
  </si>
  <si>
    <t>svorka připojovací k připojení kovových částí</t>
  </si>
  <si>
    <t>-814429555</t>
  </si>
  <si>
    <t>354418850</t>
  </si>
  <si>
    <t xml:space="preserve">SVORKA SPOJOVACÍ </t>
  </si>
  <si>
    <t>960386776</t>
  </si>
  <si>
    <t>354418600</t>
  </si>
  <si>
    <t xml:space="preserve">svorka  k jímací tyči-4 šrouby</t>
  </si>
  <si>
    <t>-1458692827</t>
  </si>
  <si>
    <t>354415600</t>
  </si>
  <si>
    <t xml:space="preserve">podpěra vedení  FeZn na plechové střechy 110 mm</t>
  </si>
  <si>
    <t>813140891</t>
  </si>
  <si>
    <t>354418650</t>
  </si>
  <si>
    <t xml:space="preserve">svorka k tyči zemnící  D28 mm</t>
  </si>
  <si>
    <t>-853250776</t>
  </si>
  <si>
    <t>210220303</t>
  </si>
  <si>
    <t>Montáž svorek hromosvodných typu S0 na okapové žlaby</t>
  </si>
  <si>
    <t>880181306</t>
  </si>
  <si>
    <t>Ostatní.1</t>
  </si>
  <si>
    <t>-836863260</t>
  </si>
  <si>
    <t>00001.1</t>
  </si>
  <si>
    <t>Prořez</t>
  </si>
  <si>
    <t>477572677</t>
  </si>
  <si>
    <t>00002.1</t>
  </si>
  <si>
    <t>-1387664352</t>
  </si>
  <si>
    <t>00003.1</t>
  </si>
  <si>
    <t>-492154410</t>
  </si>
  <si>
    <t>00004.1</t>
  </si>
  <si>
    <t>-982329535</t>
  </si>
  <si>
    <t>VRN - Vedlejší rozpočtové náklady</t>
  </si>
  <si>
    <t>SŽDC, s.o., Oblastní řediteltsví Ústí n.L.</t>
  </si>
  <si>
    <t xml:space="preserve">HSV -  HSV</t>
  </si>
  <si>
    <t xml:space="preserve">    101 -  VRN</t>
  </si>
  <si>
    <t xml:space="preserve"> HSV</t>
  </si>
  <si>
    <t xml:space="preserve"> VRN</t>
  </si>
  <si>
    <t>001</t>
  </si>
  <si>
    <t xml:space="preserve">Výrobně montážní (realizační) dokumentace zhotovitele </t>
  </si>
  <si>
    <t>kpl</t>
  </si>
  <si>
    <t>1683878391</t>
  </si>
  <si>
    <t>Poznámka k položce:
Dokumentace Zařízení pro vytápění budov, Zařízení pro ochlazování budov, Zařízení vzduchotechniky, Zařízení zdravotechniky, Zařízení silnoproudé a slaboproudé elektrotechniky</t>
  </si>
  <si>
    <t>002</t>
  </si>
  <si>
    <t xml:space="preserve">Zařízení staveniště - provozní a sociální vybavení pracoviště, ostatní zařízení staveniště (např. osvětlení ZS, náklady na provoz a údržbu ZS, na měření a spotřebu médií, informační tabule,nájmy za zábor pozemků apd.) </t>
  </si>
  <si>
    <t>-481874988</t>
  </si>
  <si>
    <t>003</t>
  </si>
  <si>
    <t>Územní vlivy včetně např.čištění a mytí vozovek po dobu výstavby - dopravní trasy i areálové komunikační plochy, plachtování nákladních aut při dovozu a odvozu materiálu, kropení prašného materiálu uloženého na mezideponii apd. zajištění minimalizace prací.</t>
  </si>
  <si>
    <t>-328819686</t>
  </si>
  <si>
    <t>004</t>
  </si>
  <si>
    <t>Provozní vlivy - stavební práce probíhající za chodu</t>
  </si>
  <si>
    <t>850764525</t>
  </si>
  <si>
    <t>005</t>
  </si>
  <si>
    <t>Náklady na bezpečnost práce a technických zařízení, školení pracovníků, poskytnutí potřebné součinnosti koordinátorovi BOZP a značení ( šrafování, tabulky s nápisy a s označením materiálů a prostředí, únikové cesty, požární dokumentace apd.)</t>
  </si>
  <si>
    <t>622309337</t>
  </si>
  <si>
    <t>006</t>
  </si>
  <si>
    <t xml:space="preserve">Podrobná fotodokumentace zhotovitele pro objednatele. Fotodokumentace bude pořízená před započetím stavby, v průběhu stavby (členěná podle SO a PS a etap výstavby - po dohodě s objednatelem) a po dokončení stavby. V tištěné – svázané formě a na CD. </t>
  </si>
  <si>
    <t>1995111392</t>
  </si>
  <si>
    <t>009</t>
  </si>
  <si>
    <t>Vypracování Dokumentace skutečného provedení</t>
  </si>
  <si>
    <t>481450156</t>
  </si>
  <si>
    <t>010</t>
  </si>
  <si>
    <t>Koordinační a kompletační činnost</t>
  </si>
  <si>
    <t>-1088338916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</si>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</sst>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0" xfId="0" applyNumberFormat="1" applyFont="1" applyAlignment="1" applyProtection="1">
      <alignment horizontal="right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Protection="1"/>
    <xf numFmtId="0" fontId="0" fillId="0" borderId="5" xfId="0" applyBorder="1"/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ht="36.96" customHeight="1">
      <c r="AR2"/>
      <c r="BS2" s="21" t="s">
        <v>8</v>
      </c>
      <c r="BT2" s="21" t="s">
        <v>9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ht="36.96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ht="14.4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2" t="s">
        <v>16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8"/>
      <c r="BE5" s="33" t="s">
        <v>17</v>
      </c>
      <c r="BS5" s="21" t="s">
        <v>8</v>
      </c>
    </row>
    <row r="6" ht="36.96" customHeight="1">
      <c r="B6" s="25"/>
      <c r="C6" s="26"/>
      <c r="D6" s="34" t="s">
        <v>18</v>
      </c>
      <c r="E6" s="26"/>
      <c r="F6" s="26"/>
      <c r="G6" s="26"/>
      <c r="H6" s="26"/>
      <c r="I6" s="26"/>
      <c r="J6" s="26"/>
      <c r="K6" s="35" t="s">
        <v>19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8"/>
      <c r="BE6" s="36"/>
      <c r="BS6" s="21" t="s">
        <v>8</v>
      </c>
    </row>
    <row r="7" ht="14.4" customHeight="1">
      <c r="B7" s="25"/>
      <c r="C7" s="26"/>
      <c r="D7" s="37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7" t="s">
        <v>22</v>
      </c>
      <c r="AL7" s="26"/>
      <c r="AM7" s="26"/>
      <c r="AN7" s="32" t="s">
        <v>21</v>
      </c>
      <c r="AO7" s="26"/>
      <c r="AP7" s="26"/>
      <c r="AQ7" s="28"/>
      <c r="BE7" s="36"/>
      <c r="BS7" s="21" t="s">
        <v>8</v>
      </c>
    </row>
    <row r="8" ht="14.4" customHeight="1">
      <c r="B8" s="25"/>
      <c r="C8" s="26"/>
      <c r="D8" s="37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7" t="s">
        <v>25</v>
      </c>
      <c r="AL8" s="26"/>
      <c r="AM8" s="26"/>
      <c r="AN8" s="38" t="s">
        <v>26</v>
      </c>
      <c r="AO8" s="26"/>
      <c r="AP8" s="26"/>
      <c r="AQ8" s="28"/>
      <c r="BE8" s="36"/>
      <c r="BS8" s="21" t="s">
        <v>8</v>
      </c>
    </row>
    <row r="9" ht="29.28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31" t="s">
        <v>27</v>
      </c>
      <c r="AL9" s="26"/>
      <c r="AM9" s="26"/>
      <c r="AN9" s="39" t="s">
        <v>28</v>
      </c>
      <c r="AO9" s="26"/>
      <c r="AP9" s="26"/>
      <c r="AQ9" s="28"/>
      <c r="BE9" s="36"/>
      <c r="BS9" s="21" t="s">
        <v>8</v>
      </c>
    </row>
    <row r="10" ht="14.4" customHeight="1">
      <c r="B10" s="25"/>
      <c r="C10" s="26"/>
      <c r="D10" s="37" t="s">
        <v>29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7" t="s">
        <v>30</v>
      </c>
      <c r="AL10" s="26"/>
      <c r="AM10" s="26"/>
      <c r="AN10" s="32" t="s">
        <v>31</v>
      </c>
      <c r="AO10" s="26"/>
      <c r="AP10" s="26"/>
      <c r="AQ10" s="28"/>
      <c r="BE10" s="36"/>
      <c r="BS10" s="21" t="s">
        <v>8</v>
      </c>
    </row>
    <row r="11" ht="18.48" customHeight="1">
      <c r="B11" s="25"/>
      <c r="C11" s="26"/>
      <c r="D11" s="26"/>
      <c r="E11" s="32" t="s">
        <v>32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7" t="s">
        <v>33</v>
      </c>
      <c r="AL11" s="26"/>
      <c r="AM11" s="26"/>
      <c r="AN11" s="32" t="s">
        <v>34</v>
      </c>
      <c r="AO11" s="26"/>
      <c r="AP11" s="26"/>
      <c r="AQ11" s="28"/>
      <c r="BE11" s="36"/>
      <c r="BS11" s="21" t="s">
        <v>8</v>
      </c>
    </row>
    <row r="12" ht="6.96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6"/>
      <c r="BS12" s="21" t="s">
        <v>8</v>
      </c>
    </row>
    <row r="13" ht="14.4" customHeight="1">
      <c r="B13" s="25"/>
      <c r="C13" s="26"/>
      <c r="D13" s="37" t="s">
        <v>35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7" t="s">
        <v>30</v>
      </c>
      <c r="AL13" s="26"/>
      <c r="AM13" s="26"/>
      <c r="AN13" s="40" t="s">
        <v>36</v>
      </c>
      <c r="AO13" s="26"/>
      <c r="AP13" s="26"/>
      <c r="AQ13" s="28"/>
      <c r="BE13" s="36"/>
      <c r="BS13" s="21" t="s">
        <v>8</v>
      </c>
    </row>
    <row r="14">
      <c r="B14" s="25"/>
      <c r="C14" s="26"/>
      <c r="D14" s="26"/>
      <c r="E14" s="40" t="s">
        <v>36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7" t="s">
        <v>33</v>
      </c>
      <c r="AL14" s="26"/>
      <c r="AM14" s="26"/>
      <c r="AN14" s="40" t="s">
        <v>36</v>
      </c>
      <c r="AO14" s="26"/>
      <c r="AP14" s="26"/>
      <c r="AQ14" s="28"/>
      <c r="BE14" s="36"/>
      <c r="BS14" s="21" t="s">
        <v>8</v>
      </c>
    </row>
    <row r="15" ht="6.96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6"/>
      <c r="BS15" s="21" t="s">
        <v>6</v>
      </c>
    </row>
    <row r="16" ht="14.4" customHeight="1">
      <c r="B16" s="25"/>
      <c r="C16" s="26"/>
      <c r="D16" s="37" t="s">
        <v>37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7" t="s">
        <v>30</v>
      </c>
      <c r="AL16" s="26"/>
      <c r="AM16" s="26"/>
      <c r="AN16" s="32" t="s">
        <v>38</v>
      </c>
      <c r="AO16" s="26"/>
      <c r="AP16" s="26"/>
      <c r="AQ16" s="28"/>
      <c r="BE16" s="36"/>
      <c r="BS16" s="21" t="s">
        <v>6</v>
      </c>
    </row>
    <row r="17" ht="18.48" customHeight="1">
      <c r="B17" s="25"/>
      <c r="C17" s="26"/>
      <c r="D17" s="26"/>
      <c r="E17" s="32" t="s">
        <v>39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7" t="s">
        <v>33</v>
      </c>
      <c r="AL17" s="26"/>
      <c r="AM17" s="26"/>
      <c r="AN17" s="32" t="s">
        <v>40</v>
      </c>
      <c r="AO17" s="26"/>
      <c r="AP17" s="26"/>
      <c r="AQ17" s="28"/>
      <c r="BE17" s="36"/>
      <c r="BS17" s="21" t="s">
        <v>41</v>
      </c>
    </row>
    <row r="18" ht="6.96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6"/>
      <c r="BS18" s="21" t="s">
        <v>8</v>
      </c>
    </row>
    <row r="19" ht="14.4" customHeight="1">
      <c r="B19" s="25"/>
      <c r="C19" s="26"/>
      <c r="D19" s="37" t="s">
        <v>42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6"/>
      <c r="BS19" s="21" t="s">
        <v>8</v>
      </c>
    </row>
    <row r="20" ht="57" customHeight="1">
      <c r="B20" s="25"/>
      <c r="C20" s="26"/>
      <c r="D20" s="26"/>
      <c r="E20" s="42" t="s">
        <v>43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6"/>
      <c r="AP20" s="26"/>
      <c r="AQ20" s="28"/>
      <c r="BE20" s="36"/>
      <c r="BS20" s="21" t="s">
        <v>6</v>
      </c>
    </row>
    <row r="21" ht="6.96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6"/>
    </row>
    <row r="22" ht="6.96" customHeight="1">
      <c r="B22" s="25"/>
      <c r="C22" s="26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6"/>
      <c r="AQ22" s="28"/>
      <c r="BE22" s="36"/>
    </row>
    <row r="23" s="1" customFormat="1" ht="25.92" customHeight="1">
      <c r="B23" s="44"/>
      <c r="C23" s="45"/>
      <c r="D23" s="46" t="s">
        <v>44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6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6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45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46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47</v>
      </c>
      <c r="AL25" s="50"/>
      <c r="AM25" s="50"/>
      <c r="AN25" s="50"/>
      <c r="AO25" s="50"/>
      <c r="AP25" s="45"/>
      <c r="AQ25" s="49"/>
      <c r="BE25" s="36"/>
    </row>
    <row r="26" s="2" customFormat="1" ht="14.4" customHeight="1">
      <c r="B26" s="51"/>
      <c r="C26" s="52"/>
      <c r="D26" s="53" t="s">
        <v>48</v>
      </c>
      <c r="E26" s="52"/>
      <c r="F26" s="53" t="s">
        <v>49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6"/>
    </row>
    <row r="27" s="2" customFormat="1" ht="14.4" customHeight="1">
      <c r="B27" s="51"/>
      <c r="C27" s="52"/>
      <c r="D27" s="52"/>
      <c r="E27" s="52"/>
      <c r="F27" s="53" t="s">
        <v>50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6"/>
    </row>
    <row r="28" hidden="1" s="2" customFormat="1" ht="14.4" customHeight="1">
      <c r="B28" s="51"/>
      <c r="C28" s="52"/>
      <c r="D28" s="52"/>
      <c r="E28" s="52"/>
      <c r="F28" s="53" t="s">
        <v>51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6"/>
    </row>
    <row r="29" hidden="1" s="2" customFormat="1" ht="14.4" customHeight="1">
      <c r="B29" s="51"/>
      <c r="C29" s="52"/>
      <c r="D29" s="52"/>
      <c r="E29" s="52"/>
      <c r="F29" s="53" t="s">
        <v>52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6"/>
    </row>
    <row r="30" hidden="1" s="2" customFormat="1" ht="14.4" customHeight="1">
      <c r="B30" s="51"/>
      <c r="C30" s="52"/>
      <c r="D30" s="52"/>
      <c r="E30" s="52"/>
      <c r="F30" s="53" t="s">
        <v>53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6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6"/>
    </row>
    <row r="32" s="1" customFormat="1" ht="25.92" customHeight="1">
      <c r="B32" s="44"/>
      <c r="C32" s="57"/>
      <c r="D32" s="58" t="s">
        <v>54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55</v>
      </c>
      <c r="U32" s="59"/>
      <c r="V32" s="59"/>
      <c r="W32" s="59"/>
      <c r="X32" s="61" t="s">
        <v>56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6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57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99192-300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Štětí - oprava (obálka budovy)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23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>Štětí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25</v>
      </c>
      <c r="AJ44" s="72"/>
      <c r="AK44" s="72"/>
      <c r="AL44" s="72"/>
      <c r="AM44" s="83" t="str">
        <f>IF(AN8= "","",AN8)</f>
        <v>12. 9. 2017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29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>SŽDC, s.o., Oblastní ředitelství Ústí n.L.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37</v>
      </c>
      <c r="AJ46" s="72"/>
      <c r="AK46" s="72"/>
      <c r="AL46" s="72"/>
      <c r="AM46" s="75" t="str">
        <f>IF(E17="","",E17)</f>
        <v>INTECON spol. s r.o., Ústí nad Labem</v>
      </c>
      <c r="AN46" s="75"/>
      <c r="AO46" s="75"/>
      <c r="AP46" s="75"/>
      <c r="AQ46" s="72"/>
      <c r="AR46" s="70"/>
      <c r="AS46" s="84" t="s">
        <v>58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35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59</v>
      </c>
      <c r="D49" s="95"/>
      <c r="E49" s="95"/>
      <c r="F49" s="95"/>
      <c r="G49" s="95"/>
      <c r="H49" s="96"/>
      <c r="I49" s="97" t="s">
        <v>60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61</v>
      </c>
      <c r="AH49" s="95"/>
      <c r="AI49" s="95"/>
      <c r="AJ49" s="95"/>
      <c r="AK49" s="95"/>
      <c r="AL49" s="95"/>
      <c r="AM49" s="95"/>
      <c r="AN49" s="97" t="s">
        <v>62</v>
      </c>
      <c r="AO49" s="95"/>
      <c r="AP49" s="95"/>
      <c r="AQ49" s="99" t="s">
        <v>63</v>
      </c>
      <c r="AR49" s="70"/>
      <c r="AS49" s="100" t="s">
        <v>64</v>
      </c>
      <c r="AT49" s="101" t="s">
        <v>65</v>
      </c>
      <c r="AU49" s="101" t="s">
        <v>66</v>
      </c>
      <c r="AV49" s="101" t="s">
        <v>67</v>
      </c>
      <c r="AW49" s="101" t="s">
        <v>68</v>
      </c>
      <c r="AX49" s="101" t="s">
        <v>69</v>
      </c>
      <c r="AY49" s="101" t="s">
        <v>70</v>
      </c>
      <c r="AZ49" s="101" t="s">
        <v>71</v>
      </c>
      <c r="BA49" s="101" t="s">
        <v>72</v>
      </c>
      <c r="BB49" s="101" t="s">
        <v>73</v>
      </c>
      <c r="BC49" s="101" t="s">
        <v>74</v>
      </c>
      <c r="BD49" s="102" t="s">
        <v>75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76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ROUND(AG52+AG53+AG56,2)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21</v>
      </c>
      <c r="AR51" s="81"/>
      <c r="AS51" s="111">
        <f>ROUND(AS52+AS53+AS56,2)</f>
        <v>0</v>
      </c>
      <c r="AT51" s="112">
        <f>ROUND(SUM(AV51:AW51),2)</f>
        <v>0</v>
      </c>
      <c r="AU51" s="113">
        <f>ROUND(AU52+AU53+AU56,5)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ROUND(AZ52+AZ53+AZ56,2)</f>
        <v>0</v>
      </c>
      <c r="BA51" s="112">
        <f>ROUND(BA52+BA53+BA56,2)</f>
        <v>0</v>
      </c>
      <c r="BB51" s="112">
        <f>ROUND(BB52+BB53+BB56,2)</f>
        <v>0</v>
      </c>
      <c r="BC51" s="112">
        <f>ROUND(BC52+BC53+BC56,2)</f>
        <v>0</v>
      </c>
      <c r="BD51" s="114">
        <f>ROUND(BD52+BD53+BD56,2)</f>
        <v>0</v>
      </c>
      <c r="BS51" s="115" t="s">
        <v>77</v>
      </c>
      <c r="BT51" s="115" t="s">
        <v>78</v>
      </c>
      <c r="BU51" s="116" t="s">
        <v>79</v>
      </c>
      <c r="BV51" s="115" t="s">
        <v>80</v>
      </c>
      <c r="BW51" s="115" t="s">
        <v>7</v>
      </c>
      <c r="BX51" s="115" t="s">
        <v>81</v>
      </c>
      <c r="CL51" s="115" t="s">
        <v>21</v>
      </c>
    </row>
    <row r="52" s="5" customFormat="1" ht="16.5" customHeight="1">
      <c r="A52" s="117" t="s">
        <v>82</v>
      </c>
      <c r="B52" s="118"/>
      <c r="C52" s="119"/>
      <c r="D52" s="120" t="s">
        <v>83</v>
      </c>
      <c r="E52" s="120"/>
      <c r="F52" s="120"/>
      <c r="G52" s="120"/>
      <c r="H52" s="120"/>
      <c r="I52" s="121"/>
      <c r="J52" s="120" t="s">
        <v>84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'D.1.1 - Architektonicko-s...'!J27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85</v>
      </c>
      <c r="AR52" s="124"/>
      <c r="AS52" s="125">
        <v>0</v>
      </c>
      <c r="AT52" s="126">
        <f>ROUND(SUM(AV52:AW52),2)</f>
        <v>0</v>
      </c>
      <c r="AU52" s="127">
        <f>'D.1.1 - Architektonicko-s...'!P94</f>
        <v>0</v>
      </c>
      <c r="AV52" s="126">
        <f>'D.1.1 - Architektonicko-s...'!J30</f>
        <v>0</v>
      </c>
      <c r="AW52" s="126">
        <f>'D.1.1 - Architektonicko-s...'!J31</f>
        <v>0</v>
      </c>
      <c r="AX52" s="126">
        <f>'D.1.1 - Architektonicko-s...'!J32</f>
        <v>0</v>
      </c>
      <c r="AY52" s="126">
        <f>'D.1.1 - Architektonicko-s...'!J33</f>
        <v>0</v>
      </c>
      <c r="AZ52" s="126">
        <f>'D.1.1 - Architektonicko-s...'!F30</f>
        <v>0</v>
      </c>
      <c r="BA52" s="126">
        <f>'D.1.1 - Architektonicko-s...'!F31</f>
        <v>0</v>
      </c>
      <c r="BB52" s="126">
        <f>'D.1.1 - Architektonicko-s...'!F32</f>
        <v>0</v>
      </c>
      <c r="BC52" s="126">
        <f>'D.1.1 - Architektonicko-s...'!F33</f>
        <v>0</v>
      </c>
      <c r="BD52" s="128">
        <f>'D.1.1 - Architektonicko-s...'!F34</f>
        <v>0</v>
      </c>
      <c r="BT52" s="129" t="s">
        <v>86</v>
      </c>
      <c r="BV52" s="129" t="s">
        <v>80</v>
      </c>
      <c r="BW52" s="129" t="s">
        <v>87</v>
      </c>
      <c r="BX52" s="129" t="s">
        <v>7</v>
      </c>
      <c r="CL52" s="129" t="s">
        <v>21</v>
      </c>
      <c r="CM52" s="129" t="s">
        <v>88</v>
      </c>
    </row>
    <row r="53" s="5" customFormat="1" ht="31.5" customHeight="1">
      <c r="B53" s="118"/>
      <c r="C53" s="119"/>
      <c r="D53" s="120" t="s">
        <v>89</v>
      </c>
      <c r="E53" s="120"/>
      <c r="F53" s="120"/>
      <c r="G53" s="120"/>
      <c r="H53" s="120"/>
      <c r="I53" s="121"/>
      <c r="J53" s="120" t="s">
        <v>90</v>
      </c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30">
        <f>ROUND(SUM(AG54:AG55),2)</f>
        <v>0</v>
      </c>
      <c r="AH53" s="121"/>
      <c r="AI53" s="121"/>
      <c r="AJ53" s="121"/>
      <c r="AK53" s="121"/>
      <c r="AL53" s="121"/>
      <c r="AM53" s="121"/>
      <c r="AN53" s="122">
        <f>SUM(AG53,AT53)</f>
        <v>0</v>
      </c>
      <c r="AO53" s="121"/>
      <c r="AP53" s="121"/>
      <c r="AQ53" s="123" t="s">
        <v>85</v>
      </c>
      <c r="AR53" s="124"/>
      <c r="AS53" s="125">
        <f>ROUND(SUM(AS54:AS55),2)</f>
        <v>0</v>
      </c>
      <c r="AT53" s="126">
        <f>ROUND(SUM(AV53:AW53),2)</f>
        <v>0</v>
      </c>
      <c r="AU53" s="127">
        <f>ROUND(SUM(AU54:AU55),5)</f>
        <v>0</v>
      </c>
      <c r="AV53" s="126">
        <f>ROUND(AZ53*L26,2)</f>
        <v>0</v>
      </c>
      <c r="AW53" s="126">
        <f>ROUND(BA53*L27,2)</f>
        <v>0</v>
      </c>
      <c r="AX53" s="126">
        <f>ROUND(BB53*L26,2)</f>
        <v>0</v>
      </c>
      <c r="AY53" s="126">
        <f>ROUND(BC53*L27,2)</f>
        <v>0</v>
      </c>
      <c r="AZ53" s="126">
        <f>ROUND(SUM(AZ54:AZ55),2)</f>
        <v>0</v>
      </c>
      <c r="BA53" s="126">
        <f>ROUND(SUM(BA54:BA55),2)</f>
        <v>0</v>
      </c>
      <c r="BB53" s="126">
        <f>ROUND(SUM(BB54:BB55),2)</f>
        <v>0</v>
      </c>
      <c r="BC53" s="126">
        <f>ROUND(SUM(BC54:BC55),2)</f>
        <v>0</v>
      </c>
      <c r="BD53" s="128">
        <f>ROUND(SUM(BD54:BD55),2)</f>
        <v>0</v>
      </c>
      <c r="BS53" s="129" t="s">
        <v>77</v>
      </c>
      <c r="BT53" s="129" t="s">
        <v>86</v>
      </c>
      <c r="BU53" s="129" t="s">
        <v>79</v>
      </c>
      <c r="BV53" s="129" t="s">
        <v>80</v>
      </c>
      <c r="BW53" s="129" t="s">
        <v>91</v>
      </c>
      <c r="BX53" s="129" t="s">
        <v>7</v>
      </c>
      <c r="CL53" s="129" t="s">
        <v>21</v>
      </c>
      <c r="CM53" s="129" t="s">
        <v>78</v>
      </c>
    </row>
    <row r="54" s="6" customFormat="1" ht="16.5" customHeight="1">
      <c r="A54" s="117" t="s">
        <v>82</v>
      </c>
      <c r="B54" s="131"/>
      <c r="C54" s="132"/>
      <c r="D54" s="132"/>
      <c r="E54" s="133" t="s">
        <v>92</v>
      </c>
      <c r="F54" s="133"/>
      <c r="G54" s="133"/>
      <c r="H54" s="133"/>
      <c r="I54" s="133"/>
      <c r="J54" s="132"/>
      <c r="K54" s="133" t="s">
        <v>93</v>
      </c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4">
        <f>'D.1.4.e-1 - Elektroinstalace'!J29</f>
        <v>0</v>
      </c>
      <c r="AH54" s="132"/>
      <c r="AI54" s="132"/>
      <c r="AJ54" s="132"/>
      <c r="AK54" s="132"/>
      <c r="AL54" s="132"/>
      <c r="AM54" s="132"/>
      <c r="AN54" s="134">
        <f>SUM(AG54,AT54)</f>
        <v>0</v>
      </c>
      <c r="AO54" s="132"/>
      <c r="AP54" s="132"/>
      <c r="AQ54" s="135" t="s">
        <v>94</v>
      </c>
      <c r="AR54" s="136"/>
      <c r="AS54" s="137">
        <v>0</v>
      </c>
      <c r="AT54" s="138">
        <f>ROUND(SUM(AV54:AW54),2)</f>
        <v>0</v>
      </c>
      <c r="AU54" s="139">
        <f>'D.1.4.e-1 - Elektroinstalace'!P85</f>
        <v>0</v>
      </c>
      <c r="AV54" s="138">
        <f>'D.1.4.e-1 - Elektroinstalace'!J32</f>
        <v>0</v>
      </c>
      <c r="AW54" s="138">
        <f>'D.1.4.e-1 - Elektroinstalace'!J33</f>
        <v>0</v>
      </c>
      <c r="AX54" s="138">
        <f>'D.1.4.e-1 - Elektroinstalace'!J34</f>
        <v>0</v>
      </c>
      <c r="AY54" s="138">
        <f>'D.1.4.e-1 - Elektroinstalace'!J35</f>
        <v>0</v>
      </c>
      <c r="AZ54" s="138">
        <f>'D.1.4.e-1 - Elektroinstalace'!F32</f>
        <v>0</v>
      </c>
      <c r="BA54" s="138">
        <f>'D.1.4.e-1 - Elektroinstalace'!F33</f>
        <v>0</v>
      </c>
      <c r="BB54" s="138">
        <f>'D.1.4.e-1 - Elektroinstalace'!F34</f>
        <v>0</v>
      </c>
      <c r="BC54" s="138">
        <f>'D.1.4.e-1 - Elektroinstalace'!F35</f>
        <v>0</v>
      </c>
      <c r="BD54" s="140">
        <f>'D.1.4.e-1 - Elektroinstalace'!F36</f>
        <v>0</v>
      </c>
      <c r="BT54" s="141" t="s">
        <v>88</v>
      </c>
      <c r="BV54" s="141" t="s">
        <v>80</v>
      </c>
      <c r="BW54" s="141" t="s">
        <v>95</v>
      </c>
      <c r="BX54" s="141" t="s">
        <v>91</v>
      </c>
      <c r="CL54" s="141" t="s">
        <v>21</v>
      </c>
    </row>
    <row r="55" s="6" customFormat="1" ht="16.5" customHeight="1">
      <c r="A55" s="117" t="s">
        <v>82</v>
      </c>
      <c r="B55" s="131"/>
      <c r="C55" s="132"/>
      <c r="D55" s="132"/>
      <c r="E55" s="133" t="s">
        <v>96</v>
      </c>
      <c r="F55" s="133"/>
      <c r="G55" s="133"/>
      <c r="H55" s="133"/>
      <c r="I55" s="133"/>
      <c r="J55" s="132"/>
      <c r="K55" s="133" t="s">
        <v>97</v>
      </c>
      <c r="L55" s="133"/>
      <c r="M55" s="133"/>
      <c r="N55" s="133"/>
      <c r="O55" s="133"/>
      <c r="P55" s="133"/>
      <c r="Q55" s="133"/>
      <c r="R55" s="133"/>
      <c r="S55" s="133"/>
      <c r="T55" s="133"/>
      <c r="U55" s="133"/>
      <c r="V55" s="133"/>
      <c r="W55" s="133"/>
      <c r="X55" s="133"/>
      <c r="Y55" s="133"/>
      <c r="Z55" s="133"/>
      <c r="AA55" s="133"/>
      <c r="AB55" s="133"/>
      <c r="AC55" s="133"/>
      <c r="AD55" s="133"/>
      <c r="AE55" s="133"/>
      <c r="AF55" s="133"/>
      <c r="AG55" s="134">
        <f>'D.1.4.e-2 - Uzemnění a bl...'!J29</f>
        <v>0</v>
      </c>
      <c r="AH55" s="132"/>
      <c r="AI55" s="132"/>
      <c r="AJ55" s="132"/>
      <c r="AK55" s="132"/>
      <c r="AL55" s="132"/>
      <c r="AM55" s="132"/>
      <c r="AN55" s="134">
        <f>SUM(AG55,AT55)</f>
        <v>0</v>
      </c>
      <c r="AO55" s="132"/>
      <c r="AP55" s="132"/>
      <c r="AQ55" s="135" t="s">
        <v>94</v>
      </c>
      <c r="AR55" s="136"/>
      <c r="AS55" s="137">
        <v>0</v>
      </c>
      <c r="AT55" s="138">
        <f>ROUND(SUM(AV55:AW55),2)</f>
        <v>0</v>
      </c>
      <c r="AU55" s="139">
        <f>'D.1.4.e-2 - Uzemnění a bl...'!P85</f>
        <v>0</v>
      </c>
      <c r="AV55" s="138">
        <f>'D.1.4.e-2 - Uzemnění a bl...'!J32</f>
        <v>0</v>
      </c>
      <c r="AW55" s="138">
        <f>'D.1.4.e-2 - Uzemnění a bl...'!J33</f>
        <v>0</v>
      </c>
      <c r="AX55" s="138">
        <f>'D.1.4.e-2 - Uzemnění a bl...'!J34</f>
        <v>0</v>
      </c>
      <c r="AY55" s="138">
        <f>'D.1.4.e-2 - Uzemnění a bl...'!J35</f>
        <v>0</v>
      </c>
      <c r="AZ55" s="138">
        <f>'D.1.4.e-2 - Uzemnění a bl...'!F32</f>
        <v>0</v>
      </c>
      <c r="BA55" s="138">
        <f>'D.1.4.e-2 - Uzemnění a bl...'!F33</f>
        <v>0</v>
      </c>
      <c r="BB55" s="138">
        <f>'D.1.4.e-2 - Uzemnění a bl...'!F34</f>
        <v>0</v>
      </c>
      <c r="BC55" s="138">
        <f>'D.1.4.e-2 - Uzemnění a bl...'!F35</f>
        <v>0</v>
      </c>
      <c r="BD55" s="140">
        <f>'D.1.4.e-2 - Uzemnění a bl...'!F36</f>
        <v>0</v>
      </c>
      <c r="BT55" s="141" t="s">
        <v>88</v>
      </c>
      <c r="BV55" s="141" t="s">
        <v>80</v>
      </c>
      <c r="BW55" s="141" t="s">
        <v>98</v>
      </c>
      <c r="BX55" s="141" t="s">
        <v>91</v>
      </c>
      <c r="CL55" s="141" t="s">
        <v>21</v>
      </c>
    </row>
    <row r="56" s="5" customFormat="1" ht="16.5" customHeight="1">
      <c r="A56" s="117" t="s">
        <v>82</v>
      </c>
      <c r="B56" s="118"/>
      <c r="C56" s="119"/>
      <c r="D56" s="120" t="s">
        <v>99</v>
      </c>
      <c r="E56" s="120"/>
      <c r="F56" s="120"/>
      <c r="G56" s="120"/>
      <c r="H56" s="120"/>
      <c r="I56" s="121"/>
      <c r="J56" s="120" t="s">
        <v>100</v>
      </c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2">
        <f>'VRN - Vedlejší rozpočtové...'!J27</f>
        <v>0</v>
      </c>
      <c r="AH56" s="121"/>
      <c r="AI56" s="121"/>
      <c r="AJ56" s="121"/>
      <c r="AK56" s="121"/>
      <c r="AL56" s="121"/>
      <c r="AM56" s="121"/>
      <c r="AN56" s="122">
        <f>SUM(AG56,AT56)</f>
        <v>0</v>
      </c>
      <c r="AO56" s="121"/>
      <c r="AP56" s="121"/>
      <c r="AQ56" s="123" t="s">
        <v>85</v>
      </c>
      <c r="AR56" s="124"/>
      <c r="AS56" s="142">
        <v>0</v>
      </c>
      <c r="AT56" s="143">
        <f>ROUND(SUM(AV56:AW56),2)</f>
        <v>0</v>
      </c>
      <c r="AU56" s="144">
        <f>'VRN - Vedlejší rozpočtové...'!P78</f>
        <v>0</v>
      </c>
      <c r="AV56" s="143">
        <f>'VRN - Vedlejší rozpočtové...'!J30</f>
        <v>0</v>
      </c>
      <c r="AW56" s="143">
        <f>'VRN - Vedlejší rozpočtové...'!J31</f>
        <v>0</v>
      </c>
      <c r="AX56" s="143">
        <f>'VRN - Vedlejší rozpočtové...'!J32</f>
        <v>0</v>
      </c>
      <c r="AY56" s="143">
        <f>'VRN - Vedlejší rozpočtové...'!J33</f>
        <v>0</v>
      </c>
      <c r="AZ56" s="143">
        <f>'VRN - Vedlejší rozpočtové...'!F30</f>
        <v>0</v>
      </c>
      <c r="BA56" s="143">
        <f>'VRN - Vedlejší rozpočtové...'!F31</f>
        <v>0</v>
      </c>
      <c r="BB56" s="143">
        <f>'VRN - Vedlejší rozpočtové...'!F32</f>
        <v>0</v>
      </c>
      <c r="BC56" s="143">
        <f>'VRN - Vedlejší rozpočtové...'!F33</f>
        <v>0</v>
      </c>
      <c r="BD56" s="145">
        <f>'VRN - Vedlejší rozpočtové...'!F34</f>
        <v>0</v>
      </c>
      <c r="BT56" s="129" t="s">
        <v>86</v>
      </c>
      <c r="BV56" s="129" t="s">
        <v>80</v>
      </c>
      <c r="BW56" s="129" t="s">
        <v>101</v>
      </c>
      <c r="BX56" s="129" t="s">
        <v>7</v>
      </c>
      <c r="CL56" s="129" t="s">
        <v>21</v>
      </c>
      <c r="CM56" s="129" t="s">
        <v>88</v>
      </c>
    </row>
    <row r="57" s="1" customFormat="1" ht="30" customHeight="1">
      <c r="B57" s="44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0"/>
    </row>
    <row r="58" s="1" customFormat="1" ht="6.96" customHeight="1">
      <c r="B58" s="65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70"/>
    </row>
  </sheetData>
  <sheetProtection sheet="1" formatColumns="0" formatRows="0" objects="1" scenarios="1" spinCount="100000" saltValue="mWbcIL8H/99synfSGIXE+O1/URJwGkq30MngtdLUpOTQDVbJ5Ip7MprC3dEqcU1/fj9WYYhr3Cz0mU41PKSHcA==" hashValue="+lEKVzr2P+oJDlXZq+Eeb/ZA0iwPNW8VdPmumc5lH3JOPs5beLmt+Bac+WSF3bYIM8XOKfV+VymwgwBOnyBKOA==" algorithmName="SHA-512" password="CC35"/>
  <mergeCells count="5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E54:I54"/>
    <mergeCell ref="K54:AF54"/>
    <mergeCell ref="AN55:AP55"/>
    <mergeCell ref="AG55:AM55"/>
    <mergeCell ref="E55:I55"/>
    <mergeCell ref="K55:AF55"/>
    <mergeCell ref="AN56:AP56"/>
    <mergeCell ref="AG56:AM56"/>
    <mergeCell ref="D56:H56"/>
    <mergeCell ref="J56:AF56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D.1.1 - Architektonicko-s...'!C2" display="/"/>
    <hyperlink ref="A54" location="'D.1.4.e-1 - Elektroinstalace'!C2" display="/"/>
    <hyperlink ref="A55" location="'D.1.4.e-2 - Uzemnění a bl...'!C2" display="/"/>
    <hyperlink ref="A56" location="'VRN - Vedlejší rozpočtové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7"/>
      <c r="C1" s="147"/>
      <c r="D1" s="148" t="s">
        <v>1</v>
      </c>
      <c r="E1" s="147"/>
      <c r="F1" s="149" t="s">
        <v>102</v>
      </c>
      <c r="G1" s="149" t="s">
        <v>103</v>
      </c>
      <c r="H1" s="149"/>
      <c r="I1" s="150"/>
      <c r="J1" s="149" t="s">
        <v>104</v>
      </c>
      <c r="K1" s="148" t="s">
        <v>105</v>
      </c>
      <c r="L1" s="149" t="s">
        <v>106</v>
      </c>
      <c r="M1" s="149"/>
      <c r="N1" s="149"/>
      <c r="O1" s="149"/>
      <c r="P1" s="149"/>
      <c r="Q1" s="149"/>
      <c r="R1" s="149"/>
      <c r="S1" s="149"/>
      <c r="T1" s="149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87</v>
      </c>
    </row>
    <row r="3" ht="6.96" customHeight="1">
      <c r="B3" s="22"/>
      <c r="C3" s="23"/>
      <c r="D3" s="23"/>
      <c r="E3" s="23"/>
      <c r="F3" s="23"/>
      <c r="G3" s="23"/>
      <c r="H3" s="23"/>
      <c r="I3" s="151"/>
      <c r="J3" s="23"/>
      <c r="K3" s="24"/>
      <c r="AT3" s="21" t="s">
        <v>88</v>
      </c>
    </row>
    <row r="4" ht="36.96" customHeight="1">
      <c r="B4" s="25"/>
      <c r="C4" s="26"/>
      <c r="D4" s="27" t="s">
        <v>107</v>
      </c>
      <c r="E4" s="26"/>
      <c r="F4" s="26"/>
      <c r="G4" s="26"/>
      <c r="H4" s="26"/>
      <c r="I4" s="152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2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2"/>
      <c r="J6" s="26"/>
      <c r="K6" s="28"/>
    </row>
    <row r="7" ht="16.5" customHeight="1">
      <c r="B7" s="25"/>
      <c r="C7" s="26"/>
      <c r="D7" s="26"/>
      <c r="E7" s="153" t="str">
        <f>'Rekapitulace stavby'!K6</f>
        <v>Štětí - oprava (obálka budovy)</v>
      </c>
      <c r="F7" s="37"/>
      <c r="G7" s="37"/>
      <c r="H7" s="37"/>
      <c r="I7" s="152"/>
      <c r="J7" s="26"/>
      <c r="K7" s="28"/>
    </row>
    <row r="8" s="1" customFormat="1">
      <c r="B8" s="44"/>
      <c r="C8" s="45"/>
      <c r="D8" s="37" t="s">
        <v>108</v>
      </c>
      <c r="E8" s="45"/>
      <c r="F8" s="45"/>
      <c r="G8" s="45"/>
      <c r="H8" s="45"/>
      <c r="I8" s="154"/>
      <c r="J8" s="45"/>
      <c r="K8" s="49"/>
    </row>
    <row r="9" s="1" customFormat="1" ht="36.96" customHeight="1">
      <c r="B9" s="44"/>
      <c r="C9" s="45"/>
      <c r="D9" s="45"/>
      <c r="E9" s="155" t="s">
        <v>109</v>
      </c>
      <c r="F9" s="45"/>
      <c r="G9" s="45"/>
      <c r="H9" s="45"/>
      <c r="I9" s="154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54"/>
      <c r="J10" s="45"/>
      <c r="K10" s="49"/>
    </row>
    <row r="11" s="1" customFormat="1" ht="14.4" customHeight="1">
      <c r="B11" s="44"/>
      <c r="C11" s="45"/>
      <c r="D11" s="37" t="s">
        <v>20</v>
      </c>
      <c r="E11" s="45"/>
      <c r="F11" s="32" t="s">
        <v>21</v>
      </c>
      <c r="G11" s="45"/>
      <c r="H11" s="45"/>
      <c r="I11" s="156" t="s">
        <v>22</v>
      </c>
      <c r="J11" s="32" t="s">
        <v>21</v>
      </c>
      <c r="K11" s="49"/>
    </row>
    <row r="12" s="1" customFormat="1" ht="14.4" customHeight="1">
      <c r="B12" s="44"/>
      <c r="C12" s="45"/>
      <c r="D12" s="37" t="s">
        <v>23</v>
      </c>
      <c r="E12" s="45"/>
      <c r="F12" s="32" t="s">
        <v>24</v>
      </c>
      <c r="G12" s="45"/>
      <c r="H12" s="45"/>
      <c r="I12" s="156" t="s">
        <v>25</v>
      </c>
      <c r="J12" s="157" t="str">
        <f>'Rekapitulace stavby'!AN8</f>
        <v>12. 9. 2017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54"/>
      <c r="J13" s="45"/>
      <c r="K13" s="49"/>
    </row>
    <row r="14" s="1" customFormat="1" ht="14.4" customHeight="1">
      <c r="B14" s="44"/>
      <c r="C14" s="45"/>
      <c r="D14" s="37" t="s">
        <v>29</v>
      </c>
      <c r="E14" s="45"/>
      <c r="F14" s="45"/>
      <c r="G14" s="45"/>
      <c r="H14" s="45"/>
      <c r="I14" s="156" t="s">
        <v>30</v>
      </c>
      <c r="J14" s="32" t="s">
        <v>31</v>
      </c>
      <c r="K14" s="49"/>
    </row>
    <row r="15" s="1" customFormat="1" ht="18" customHeight="1">
      <c r="B15" s="44"/>
      <c r="C15" s="45"/>
      <c r="D15" s="45"/>
      <c r="E15" s="32" t="s">
        <v>32</v>
      </c>
      <c r="F15" s="45"/>
      <c r="G15" s="45"/>
      <c r="H15" s="45"/>
      <c r="I15" s="156" t="s">
        <v>33</v>
      </c>
      <c r="J15" s="32" t="s">
        <v>34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54"/>
      <c r="J16" s="45"/>
      <c r="K16" s="49"/>
    </row>
    <row r="17" s="1" customFormat="1" ht="14.4" customHeight="1">
      <c r="B17" s="44"/>
      <c r="C17" s="45"/>
      <c r="D17" s="37" t="s">
        <v>35</v>
      </c>
      <c r="E17" s="45"/>
      <c r="F17" s="45"/>
      <c r="G17" s="45"/>
      <c r="H17" s="45"/>
      <c r="I17" s="156" t="s">
        <v>30</v>
      </c>
      <c r="J17" s="32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2" t="str">
        <f>IF('Rekapitulace stavby'!E14="Vyplň údaj","",IF('Rekapitulace stavby'!E14="","",'Rekapitulace stavby'!E14))</f>
        <v/>
      </c>
      <c r="F18" s="45"/>
      <c r="G18" s="45"/>
      <c r="H18" s="45"/>
      <c r="I18" s="156" t="s">
        <v>33</v>
      </c>
      <c r="J18" s="32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54"/>
      <c r="J19" s="45"/>
      <c r="K19" s="49"/>
    </row>
    <row r="20" s="1" customFormat="1" ht="14.4" customHeight="1">
      <c r="B20" s="44"/>
      <c r="C20" s="45"/>
      <c r="D20" s="37" t="s">
        <v>37</v>
      </c>
      <c r="E20" s="45"/>
      <c r="F20" s="45"/>
      <c r="G20" s="45"/>
      <c r="H20" s="45"/>
      <c r="I20" s="156" t="s">
        <v>30</v>
      </c>
      <c r="J20" s="32" t="str">
        <f>IF('Rekapitulace stavby'!AN16="","",'Rekapitulace stavby'!AN16)</f>
        <v>25016911</v>
      </c>
      <c r="K20" s="49"/>
    </row>
    <row r="21" s="1" customFormat="1" ht="18" customHeight="1">
      <c r="B21" s="44"/>
      <c r="C21" s="45"/>
      <c r="D21" s="45"/>
      <c r="E21" s="32" t="str">
        <f>IF('Rekapitulace stavby'!E17="","",'Rekapitulace stavby'!E17)</f>
        <v>INTECON spol. s r.o., Ústí nad Labem</v>
      </c>
      <c r="F21" s="45"/>
      <c r="G21" s="45"/>
      <c r="H21" s="45"/>
      <c r="I21" s="156" t="s">
        <v>33</v>
      </c>
      <c r="J21" s="32" t="str">
        <f>IF('Rekapitulace stavby'!AN17="","",'Rekapitulace stavby'!AN17)</f>
        <v>CZ25016911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54"/>
      <c r="J22" s="45"/>
      <c r="K22" s="49"/>
    </row>
    <row r="23" s="1" customFormat="1" ht="14.4" customHeight="1">
      <c r="B23" s="44"/>
      <c r="C23" s="45"/>
      <c r="D23" s="37" t="s">
        <v>42</v>
      </c>
      <c r="E23" s="45"/>
      <c r="F23" s="45"/>
      <c r="G23" s="45"/>
      <c r="H23" s="45"/>
      <c r="I23" s="154"/>
      <c r="J23" s="45"/>
      <c r="K23" s="49"/>
    </row>
    <row r="24" s="7" customFormat="1" ht="16.5" customHeight="1">
      <c r="B24" s="158"/>
      <c r="C24" s="159"/>
      <c r="D24" s="159"/>
      <c r="E24" s="42" t="s">
        <v>21</v>
      </c>
      <c r="F24" s="42"/>
      <c r="G24" s="42"/>
      <c r="H24" s="42"/>
      <c r="I24" s="160"/>
      <c r="J24" s="159"/>
      <c r="K24" s="161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54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62"/>
      <c r="J26" s="104"/>
      <c r="K26" s="163"/>
    </row>
    <row r="27" s="1" customFormat="1" ht="25.44" customHeight="1">
      <c r="B27" s="44"/>
      <c r="C27" s="45"/>
      <c r="D27" s="164" t="s">
        <v>44</v>
      </c>
      <c r="E27" s="45"/>
      <c r="F27" s="45"/>
      <c r="G27" s="45"/>
      <c r="H27" s="45"/>
      <c r="I27" s="154"/>
      <c r="J27" s="165">
        <f>ROUND(J94,2)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62"/>
      <c r="J28" s="104"/>
      <c r="K28" s="163"/>
    </row>
    <row r="29" s="1" customFormat="1" ht="14.4" customHeight="1">
      <c r="B29" s="44"/>
      <c r="C29" s="45"/>
      <c r="D29" s="45"/>
      <c r="E29" s="45"/>
      <c r="F29" s="50" t="s">
        <v>46</v>
      </c>
      <c r="G29" s="45"/>
      <c r="H29" s="45"/>
      <c r="I29" s="166" t="s">
        <v>45</v>
      </c>
      <c r="J29" s="50" t="s">
        <v>47</v>
      </c>
      <c r="K29" s="49"/>
    </row>
    <row r="30" s="1" customFormat="1" ht="14.4" customHeight="1">
      <c r="B30" s="44"/>
      <c r="C30" s="45"/>
      <c r="D30" s="53" t="s">
        <v>48</v>
      </c>
      <c r="E30" s="53" t="s">
        <v>49</v>
      </c>
      <c r="F30" s="167">
        <f>ROUND(SUM(BE94:BE363), 2)</f>
        <v>0</v>
      </c>
      <c r="G30" s="45"/>
      <c r="H30" s="45"/>
      <c r="I30" s="168">
        <v>0.20999999999999999</v>
      </c>
      <c r="J30" s="167">
        <f>ROUND(ROUND((SUM(BE94:BE363)), 2)*I30, 2)</f>
        <v>0</v>
      </c>
      <c r="K30" s="49"/>
    </row>
    <row r="31" s="1" customFormat="1" ht="14.4" customHeight="1">
      <c r="B31" s="44"/>
      <c r="C31" s="45"/>
      <c r="D31" s="45"/>
      <c r="E31" s="53" t="s">
        <v>50</v>
      </c>
      <c r="F31" s="167">
        <f>ROUND(SUM(BF94:BF363), 2)</f>
        <v>0</v>
      </c>
      <c r="G31" s="45"/>
      <c r="H31" s="45"/>
      <c r="I31" s="168">
        <v>0.14999999999999999</v>
      </c>
      <c r="J31" s="167">
        <f>ROUND(ROUND((SUM(BF94:BF363)),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51</v>
      </c>
      <c r="F32" s="167">
        <f>ROUND(SUM(BG94:BG363), 2)</f>
        <v>0</v>
      </c>
      <c r="G32" s="45"/>
      <c r="H32" s="45"/>
      <c r="I32" s="168">
        <v>0.20999999999999999</v>
      </c>
      <c r="J32" s="167">
        <v>0</v>
      </c>
      <c r="K32" s="49"/>
    </row>
    <row r="33" hidden="1" s="1" customFormat="1" ht="14.4" customHeight="1">
      <c r="B33" s="44"/>
      <c r="C33" s="45"/>
      <c r="D33" s="45"/>
      <c r="E33" s="53" t="s">
        <v>52</v>
      </c>
      <c r="F33" s="167">
        <f>ROUND(SUM(BH94:BH363), 2)</f>
        <v>0</v>
      </c>
      <c r="G33" s="45"/>
      <c r="H33" s="45"/>
      <c r="I33" s="168">
        <v>0.14999999999999999</v>
      </c>
      <c r="J33" s="167">
        <v>0</v>
      </c>
      <c r="K33" s="49"/>
    </row>
    <row r="34" hidden="1" s="1" customFormat="1" ht="14.4" customHeight="1">
      <c r="B34" s="44"/>
      <c r="C34" s="45"/>
      <c r="D34" s="45"/>
      <c r="E34" s="53" t="s">
        <v>53</v>
      </c>
      <c r="F34" s="167">
        <f>ROUND(SUM(BI94:BI363), 2)</f>
        <v>0</v>
      </c>
      <c r="G34" s="45"/>
      <c r="H34" s="45"/>
      <c r="I34" s="168">
        <v>0</v>
      </c>
      <c r="J34" s="167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54"/>
      <c r="J35" s="45"/>
      <c r="K35" s="49"/>
    </row>
    <row r="36" s="1" customFormat="1" ht="25.44" customHeight="1">
      <c r="B36" s="44"/>
      <c r="C36" s="169"/>
      <c r="D36" s="170" t="s">
        <v>54</v>
      </c>
      <c r="E36" s="96"/>
      <c r="F36" s="96"/>
      <c r="G36" s="171" t="s">
        <v>55</v>
      </c>
      <c r="H36" s="172" t="s">
        <v>56</v>
      </c>
      <c r="I36" s="173"/>
      <c r="J36" s="174">
        <f>SUM(J27:J34)</f>
        <v>0</v>
      </c>
      <c r="K36" s="175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76"/>
      <c r="J37" s="66"/>
      <c r="K37" s="67"/>
    </row>
    <row r="41" s="1" customFormat="1" ht="6.96" customHeight="1">
      <c r="B41" s="177"/>
      <c r="C41" s="178"/>
      <c r="D41" s="178"/>
      <c r="E41" s="178"/>
      <c r="F41" s="178"/>
      <c r="G41" s="178"/>
      <c r="H41" s="178"/>
      <c r="I41" s="179"/>
      <c r="J41" s="178"/>
      <c r="K41" s="180"/>
    </row>
    <row r="42" s="1" customFormat="1" ht="36.96" customHeight="1">
      <c r="B42" s="44"/>
      <c r="C42" s="27" t="s">
        <v>110</v>
      </c>
      <c r="D42" s="45"/>
      <c r="E42" s="45"/>
      <c r="F42" s="45"/>
      <c r="G42" s="45"/>
      <c r="H42" s="45"/>
      <c r="I42" s="154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54"/>
      <c r="J43" s="45"/>
      <c r="K43" s="49"/>
    </row>
    <row r="44" s="1" customFormat="1" ht="14.4" customHeight="1">
      <c r="B44" s="44"/>
      <c r="C44" s="37" t="s">
        <v>18</v>
      </c>
      <c r="D44" s="45"/>
      <c r="E44" s="45"/>
      <c r="F44" s="45"/>
      <c r="G44" s="45"/>
      <c r="H44" s="45"/>
      <c r="I44" s="154"/>
      <c r="J44" s="45"/>
      <c r="K44" s="49"/>
    </row>
    <row r="45" s="1" customFormat="1" ht="16.5" customHeight="1">
      <c r="B45" s="44"/>
      <c r="C45" s="45"/>
      <c r="D45" s="45"/>
      <c r="E45" s="153" t="str">
        <f>E7</f>
        <v>Štětí - oprava (obálka budovy)</v>
      </c>
      <c r="F45" s="37"/>
      <c r="G45" s="37"/>
      <c r="H45" s="37"/>
      <c r="I45" s="154"/>
      <c r="J45" s="45"/>
      <c r="K45" s="49"/>
    </row>
    <row r="46" s="1" customFormat="1" ht="14.4" customHeight="1">
      <c r="B46" s="44"/>
      <c r="C46" s="37" t="s">
        <v>108</v>
      </c>
      <c r="D46" s="45"/>
      <c r="E46" s="45"/>
      <c r="F46" s="45"/>
      <c r="G46" s="45"/>
      <c r="H46" s="45"/>
      <c r="I46" s="154"/>
      <c r="J46" s="45"/>
      <c r="K46" s="49"/>
    </row>
    <row r="47" s="1" customFormat="1" ht="17.25" customHeight="1">
      <c r="B47" s="44"/>
      <c r="C47" s="45"/>
      <c r="D47" s="45"/>
      <c r="E47" s="155" t="str">
        <f>E9</f>
        <v>D.1.1 - Architektonicko-stavební řešení</v>
      </c>
      <c r="F47" s="45"/>
      <c r="G47" s="45"/>
      <c r="H47" s="45"/>
      <c r="I47" s="154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54"/>
      <c r="J48" s="45"/>
      <c r="K48" s="49"/>
    </row>
    <row r="49" s="1" customFormat="1" ht="18" customHeight="1">
      <c r="B49" s="44"/>
      <c r="C49" s="37" t="s">
        <v>23</v>
      </c>
      <c r="D49" s="45"/>
      <c r="E49" s="45"/>
      <c r="F49" s="32" t="str">
        <f>F12</f>
        <v>Štětí</v>
      </c>
      <c r="G49" s="45"/>
      <c r="H49" s="45"/>
      <c r="I49" s="156" t="s">
        <v>25</v>
      </c>
      <c r="J49" s="157" t="str">
        <f>IF(J12="","",J12)</f>
        <v>12. 9. 2017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54"/>
      <c r="J50" s="45"/>
      <c r="K50" s="49"/>
    </row>
    <row r="51" s="1" customFormat="1">
      <c r="B51" s="44"/>
      <c r="C51" s="37" t="s">
        <v>29</v>
      </c>
      <c r="D51" s="45"/>
      <c r="E51" s="45"/>
      <c r="F51" s="32" t="str">
        <f>E15</f>
        <v>SŽDC, s.o., Oblastní ředitelství Ústí n.L.</v>
      </c>
      <c r="G51" s="45"/>
      <c r="H51" s="45"/>
      <c r="I51" s="156" t="s">
        <v>37</v>
      </c>
      <c r="J51" s="42" t="str">
        <f>E21</f>
        <v>INTECON spol. s r.o., Ústí nad Labem</v>
      </c>
      <c r="K51" s="49"/>
    </row>
    <row r="52" s="1" customFormat="1" ht="14.4" customHeight="1">
      <c r="B52" s="44"/>
      <c r="C52" s="37" t="s">
        <v>35</v>
      </c>
      <c r="D52" s="45"/>
      <c r="E52" s="45"/>
      <c r="F52" s="32" t="str">
        <f>IF(E18="","",E18)</f>
        <v/>
      </c>
      <c r="G52" s="45"/>
      <c r="H52" s="45"/>
      <c r="I52" s="154"/>
      <c r="J52" s="181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54"/>
      <c r="J53" s="45"/>
      <c r="K53" s="49"/>
    </row>
    <row r="54" s="1" customFormat="1" ht="29.28" customHeight="1">
      <c r="B54" s="44"/>
      <c r="C54" s="182" t="s">
        <v>111</v>
      </c>
      <c r="D54" s="169"/>
      <c r="E54" s="169"/>
      <c r="F54" s="169"/>
      <c r="G54" s="169"/>
      <c r="H54" s="169"/>
      <c r="I54" s="183"/>
      <c r="J54" s="184" t="s">
        <v>112</v>
      </c>
      <c r="K54" s="185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54"/>
      <c r="J55" s="45"/>
      <c r="K55" s="49"/>
    </row>
    <row r="56" s="1" customFormat="1" ht="29.28" customHeight="1">
      <c r="B56" s="44"/>
      <c r="C56" s="186" t="s">
        <v>113</v>
      </c>
      <c r="D56" s="45"/>
      <c r="E56" s="45"/>
      <c r="F56" s="45"/>
      <c r="G56" s="45"/>
      <c r="H56" s="45"/>
      <c r="I56" s="154"/>
      <c r="J56" s="165">
        <f>J94</f>
        <v>0</v>
      </c>
      <c r="K56" s="49"/>
      <c r="AU56" s="21" t="s">
        <v>114</v>
      </c>
    </row>
    <row r="57" s="8" customFormat="1" ht="24.96" customHeight="1">
      <c r="B57" s="187"/>
      <c r="C57" s="188"/>
      <c r="D57" s="189" t="s">
        <v>115</v>
      </c>
      <c r="E57" s="190"/>
      <c r="F57" s="190"/>
      <c r="G57" s="190"/>
      <c r="H57" s="190"/>
      <c r="I57" s="191"/>
      <c r="J57" s="192">
        <f>J95</f>
        <v>0</v>
      </c>
      <c r="K57" s="193"/>
    </row>
    <row r="58" s="9" customFormat="1" ht="19.92" customHeight="1">
      <c r="B58" s="194"/>
      <c r="C58" s="195"/>
      <c r="D58" s="196" t="s">
        <v>116</v>
      </c>
      <c r="E58" s="197"/>
      <c r="F58" s="197"/>
      <c r="G58" s="197"/>
      <c r="H58" s="197"/>
      <c r="I58" s="198"/>
      <c r="J58" s="199">
        <f>J96</f>
        <v>0</v>
      </c>
      <c r="K58" s="200"/>
    </row>
    <row r="59" s="9" customFormat="1" ht="19.92" customHeight="1">
      <c r="B59" s="194"/>
      <c r="C59" s="195"/>
      <c r="D59" s="196" t="s">
        <v>117</v>
      </c>
      <c r="E59" s="197"/>
      <c r="F59" s="197"/>
      <c r="G59" s="197"/>
      <c r="H59" s="197"/>
      <c r="I59" s="198"/>
      <c r="J59" s="199">
        <f>J107</f>
        <v>0</v>
      </c>
      <c r="K59" s="200"/>
    </row>
    <row r="60" s="9" customFormat="1" ht="19.92" customHeight="1">
      <c r="B60" s="194"/>
      <c r="C60" s="195"/>
      <c r="D60" s="196" t="s">
        <v>118</v>
      </c>
      <c r="E60" s="197"/>
      <c r="F60" s="197"/>
      <c r="G60" s="197"/>
      <c r="H60" s="197"/>
      <c r="I60" s="198"/>
      <c r="J60" s="199">
        <f>J114</f>
        <v>0</v>
      </c>
      <c r="K60" s="200"/>
    </row>
    <row r="61" s="9" customFormat="1" ht="19.92" customHeight="1">
      <c r="B61" s="194"/>
      <c r="C61" s="195"/>
      <c r="D61" s="196" t="s">
        <v>119</v>
      </c>
      <c r="E61" s="197"/>
      <c r="F61" s="197"/>
      <c r="G61" s="197"/>
      <c r="H61" s="197"/>
      <c r="I61" s="198"/>
      <c r="J61" s="199">
        <f>J133</f>
        <v>0</v>
      </c>
      <c r="K61" s="200"/>
    </row>
    <row r="62" s="9" customFormat="1" ht="19.92" customHeight="1">
      <c r="B62" s="194"/>
      <c r="C62" s="195"/>
      <c r="D62" s="196" t="s">
        <v>120</v>
      </c>
      <c r="E62" s="197"/>
      <c r="F62" s="197"/>
      <c r="G62" s="197"/>
      <c r="H62" s="197"/>
      <c r="I62" s="198"/>
      <c r="J62" s="199">
        <f>J171</f>
        <v>0</v>
      </c>
      <c r="K62" s="200"/>
    </row>
    <row r="63" s="9" customFormat="1" ht="19.92" customHeight="1">
      <c r="B63" s="194"/>
      <c r="C63" s="195"/>
      <c r="D63" s="196" t="s">
        <v>121</v>
      </c>
      <c r="E63" s="197"/>
      <c r="F63" s="197"/>
      <c r="G63" s="197"/>
      <c r="H63" s="197"/>
      <c r="I63" s="198"/>
      <c r="J63" s="199">
        <f>J178</f>
        <v>0</v>
      </c>
      <c r="K63" s="200"/>
    </row>
    <row r="64" s="8" customFormat="1" ht="24.96" customHeight="1">
      <c r="B64" s="187"/>
      <c r="C64" s="188"/>
      <c r="D64" s="189" t="s">
        <v>122</v>
      </c>
      <c r="E64" s="190"/>
      <c r="F64" s="190"/>
      <c r="G64" s="190"/>
      <c r="H64" s="190"/>
      <c r="I64" s="191"/>
      <c r="J64" s="192">
        <f>J180</f>
        <v>0</v>
      </c>
      <c r="K64" s="193"/>
    </row>
    <row r="65" s="9" customFormat="1" ht="19.92" customHeight="1">
      <c r="B65" s="194"/>
      <c r="C65" s="195"/>
      <c r="D65" s="196" t="s">
        <v>123</v>
      </c>
      <c r="E65" s="197"/>
      <c r="F65" s="197"/>
      <c r="G65" s="197"/>
      <c r="H65" s="197"/>
      <c r="I65" s="198"/>
      <c r="J65" s="199">
        <f>J181</f>
        <v>0</v>
      </c>
      <c r="K65" s="200"/>
    </row>
    <row r="66" s="9" customFormat="1" ht="19.92" customHeight="1">
      <c r="B66" s="194"/>
      <c r="C66" s="195"/>
      <c r="D66" s="196" t="s">
        <v>124</v>
      </c>
      <c r="E66" s="197"/>
      <c r="F66" s="197"/>
      <c r="G66" s="197"/>
      <c r="H66" s="197"/>
      <c r="I66" s="198"/>
      <c r="J66" s="199">
        <f>J200</f>
        <v>0</v>
      </c>
      <c r="K66" s="200"/>
    </row>
    <row r="67" s="9" customFormat="1" ht="19.92" customHeight="1">
      <c r="B67" s="194"/>
      <c r="C67" s="195"/>
      <c r="D67" s="196" t="s">
        <v>125</v>
      </c>
      <c r="E67" s="197"/>
      <c r="F67" s="197"/>
      <c r="G67" s="197"/>
      <c r="H67" s="197"/>
      <c r="I67" s="198"/>
      <c r="J67" s="199">
        <f>J206</f>
        <v>0</v>
      </c>
      <c r="K67" s="200"/>
    </row>
    <row r="68" s="9" customFormat="1" ht="19.92" customHeight="1">
      <c r="B68" s="194"/>
      <c r="C68" s="195"/>
      <c r="D68" s="196" t="s">
        <v>126</v>
      </c>
      <c r="E68" s="197"/>
      <c r="F68" s="197"/>
      <c r="G68" s="197"/>
      <c r="H68" s="197"/>
      <c r="I68" s="198"/>
      <c r="J68" s="199">
        <f>J257</f>
        <v>0</v>
      </c>
      <c r="K68" s="200"/>
    </row>
    <row r="69" s="9" customFormat="1" ht="19.92" customHeight="1">
      <c r="B69" s="194"/>
      <c r="C69" s="195"/>
      <c r="D69" s="196" t="s">
        <v>127</v>
      </c>
      <c r="E69" s="197"/>
      <c r="F69" s="197"/>
      <c r="G69" s="197"/>
      <c r="H69" s="197"/>
      <c r="I69" s="198"/>
      <c r="J69" s="199">
        <f>J262</f>
        <v>0</v>
      </c>
      <c r="K69" s="200"/>
    </row>
    <row r="70" s="9" customFormat="1" ht="19.92" customHeight="1">
      <c r="B70" s="194"/>
      <c r="C70" s="195"/>
      <c r="D70" s="196" t="s">
        <v>128</v>
      </c>
      <c r="E70" s="197"/>
      <c r="F70" s="197"/>
      <c r="G70" s="197"/>
      <c r="H70" s="197"/>
      <c r="I70" s="198"/>
      <c r="J70" s="199">
        <f>J327</f>
        <v>0</v>
      </c>
      <c r="K70" s="200"/>
    </row>
    <row r="71" s="9" customFormat="1" ht="19.92" customHeight="1">
      <c r="B71" s="194"/>
      <c r="C71" s="195"/>
      <c r="D71" s="196" t="s">
        <v>129</v>
      </c>
      <c r="E71" s="197"/>
      <c r="F71" s="197"/>
      <c r="G71" s="197"/>
      <c r="H71" s="197"/>
      <c r="I71" s="198"/>
      <c r="J71" s="199">
        <f>J346</f>
        <v>0</v>
      </c>
      <c r="K71" s="200"/>
    </row>
    <row r="72" s="9" customFormat="1" ht="19.92" customHeight="1">
      <c r="B72" s="194"/>
      <c r="C72" s="195"/>
      <c r="D72" s="196" t="s">
        <v>130</v>
      </c>
      <c r="E72" s="197"/>
      <c r="F72" s="197"/>
      <c r="G72" s="197"/>
      <c r="H72" s="197"/>
      <c r="I72" s="198"/>
      <c r="J72" s="199">
        <f>J354</f>
        <v>0</v>
      </c>
      <c r="K72" s="200"/>
    </row>
    <row r="73" s="8" customFormat="1" ht="24.96" customHeight="1">
      <c r="B73" s="187"/>
      <c r="C73" s="188"/>
      <c r="D73" s="189" t="s">
        <v>131</v>
      </c>
      <c r="E73" s="190"/>
      <c r="F73" s="190"/>
      <c r="G73" s="190"/>
      <c r="H73" s="190"/>
      <c r="I73" s="191"/>
      <c r="J73" s="192">
        <f>J360</f>
        <v>0</v>
      </c>
      <c r="K73" s="193"/>
    </row>
    <row r="74" s="9" customFormat="1" ht="19.92" customHeight="1">
      <c r="B74" s="194"/>
      <c r="C74" s="195"/>
      <c r="D74" s="196" t="s">
        <v>132</v>
      </c>
      <c r="E74" s="197"/>
      <c r="F74" s="197"/>
      <c r="G74" s="197"/>
      <c r="H74" s="197"/>
      <c r="I74" s="198"/>
      <c r="J74" s="199">
        <f>J361</f>
        <v>0</v>
      </c>
      <c r="K74" s="200"/>
    </row>
    <row r="75" s="1" customFormat="1" ht="21.84" customHeight="1">
      <c r="B75" s="44"/>
      <c r="C75" s="45"/>
      <c r="D75" s="45"/>
      <c r="E75" s="45"/>
      <c r="F75" s="45"/>
      <c r="G75" s="45"/>
      <c r="H75" s="45"/>
      <c r="I75" s="154"/>
      <c r="J75" s="45"/>
      <c r="K75" s="49"/>
    </row>
    <row r="76" s="1" customFormat="1" ht="6.96" customHeight="1">
      <c r="B76" s="65"/>
      <c r="C76" s="66"/>
      <c r="D76" s="66"/>
      <c r="E76" s="66"/>
      <c r="F76" s="66"/>
      <c r="G76" s="66"/>
      <c r="H76" s="66"/>
      <c r="I76" s="176"/>
      <c r="J76" s="66"/>
      <c r="K76" s="67"/>
    </row>
    <row r="80" s="1" customFormat="1" ht="6.96" customHeight="1">
      <c r="B80" s="68"/>
      <c r="C80" s="69"/>
      <c r="D80" s="69"/>
      <c r="E80" s="69"/>
      <c r="F80" s="69"/>
      <c r="G80" s="69"/>
      <c r="H80" s="69"/>
      <c r="I80" s="179"/>
      <c r="J80" s="69"/>
      <c r="K80" s="69"/>
      <c r="L80" s="70"/>
    </row>
    <row r="81" s="1" customFormat="1" ht="36.96" customHeight="1">
      <c r="B81" s="44"/>
      <c r="C81" s="71" t="s">
        <v>133</v>
      </c>
      <c r="D81" s="72"/>
      <c r="E81" s="72"/>
      <c r="F81" s="72"/>
      <c r="G81" s="72"/>
      <c r="H81" s="72"/>
      <c r="I81" s="201"/>
      <c r="J81" s="72"/>
      <c r="K81" s="72"/>
      <c r="L81" s="70"/>
    </row>
    <row r="82" s="1" customFormat="1" ht="6.96" customHeight="1">
      <c r="B82" s="44"/>
      <c r="C82" s="72"/>
      <c r="D82" s="72"/>
      <c r="E82" s="72"/>
      <c r="F82" s="72"/>
      <c r="G82" s="72"/>
      <c r="H82" s="72"/>
      <c r="I82" s="201"/>
      <c r="J82" s="72"/>
      <c r="K82" s="72"/>
      <c r="L82" s="70"/>
    </row>
    <row r="83" s="1" customFormat="1" ht="14.4" customHeight="1">
      <c r="B83" s="44"/>
      <c r="C83" s="74" t="s">
        <v>18</v>
      </c>
      <c r="D83" s="72"/>
      <c r="E83" s="72"/>
      <c r="F83" s="72"/>
      <c r="G83" s="72"/>
      <c r="H83" s="72"/>
      <c r="I83" s="201"/>
      <c r="J83" s="72"/>
      <c r="K83" s="72"/>
      <c r="L83" s="70"/>
    </row>
    <row r="84" s="1" customFormat="1" ht="16.5" customHeight="1">
      <c r="B84" s="44"/>
      <c r="C84" s="72"/>
      <c r="D84" s="72"/>
      <c r="E84" s="202" t="str">
        <f>E7</f>
        <v>Štětí - oprava (obálka budovy)</v>
      </c>
      <c r="F84" s="74"/>
      <c r="G84" s="74"/>
      <c r="H84" s="74"/>
      <c r="I84" s="201"/>
      <c r="J84" s="72"/>
      <c r="K84" s="72"/>
      <c r="L84" s="70"/>
    </row>
    <row r="85" s="1" customFormat="1" ht="14.4" customHeight="1">
      <c r="B85" s="44"/>
      <c r="C85" s="74" t="s">
        <v>108</v>
      </c>
      <c r="D85" s="72"/>
      <c r="E85" s="72"/>
      <c r="F85" s="72"/>
      <c r="G85" s="72"/>
      <c r="H85" s="72"/>
      <c r="I85" s="201"/>
      <c r="J85" s="72"/>
      <c r="K85" s="72"/>
      <c r="L85" s="70"/>
    </row>
    <row r="86" s="1" customFormat="1" ht="17.25" customHeight="1">
      <c r="B86" s="44"/>
      <c r="C86" s="72"/>
      <c r="D86" s="72"/>
      <c r="E86" s="80" t="str">
        <f>E9</f>
        <v>D.1.1 - Architektonicko-stavební řešení</v>
      </c>
      <c r="F86" s="72"/>
      <c r="G86" s="72"/>
      <c r="H86" s="72"/>
      <c r="I86" s="201"/>
      <c r="J86" s="72"/>
      <c r="K86" s="72"/>
      <c r="L86" s="70"/>
    </row>
    <row r="87" s="1" customFormat="1" ht="6.96" customHeight="1">
      <c r="B87" s="44"/>
      <c r="C87" s="72"/>
      <c r="D87" s="72"/>
      <c r="E87" s="72"/>
      <c r="F87" s="72"/>
      <c r="G87" s="72"/>
      <c r="H87" s="72"/>
      <c r="I87" s="201"/>
      <c r="J87" s="72"/>
      <c r="K87" s="72"/>
      <c r="L87" s="70"/>
    </row>
    <row r="88" s="1" customFormat="1" ht="18" customHeight="1">
      <c r="B88" s="44"/>
      <c r="C88" s="74" t="s">
        <v>23</v>
      </c>
      <c r="D88" s="72"/>
      <c r="E88" s="72"/>
      <c r="F88" s="203" t="str">
        <f>F12</f>
        <v>Štětí</v>
      </c>
      <c r="G88" s="72"/>
      <c r="H88" s="72"/>
      <c r="I88" s="204" t="s">
        <v>25</v>
      </c>
      <c r="J88" s="83" t="str">
        <f>IF(J12="","",J12)</f>
        <v>12. 9. 2017</v>
      </c>
      <c r="K88" s="72"/>
      <c r="L88" s="70"/>
    </row>
    <row r="89" s="1" customFormat="1" ht="6.96" customHeight="1">
      <c r="B89" s="44"/>
      <c r="C89" s="72"/>
      <c r="D89" s="72"/>
      <c r="E89" s="72"/>
      <c r="F89" s="72"/>
      <c r="G89" s="72"/>
      <c r="H89" s="72"/>
      <c r="I89" s="201"/>
      <c r="J89" s="72"/>
      <c r="K89" s="72"/>
      <c r="L89" s="70"/>
    </row>
    <row r="90" s="1" customFormat="1">
      <c r="B90" s="44"/>
      <c r="C90" s="74" t="s">
        <v>29</v>
      </c>
      <c r="D90" s="72"/>
      <c r="E90" s="72"/>
      <c r="F90" s="203" t="str">
        <f>E15</f>
        <v>SŽDC, s.o., Oblastní ředitelství Ústí n.L.</v>
      </c>
      <c r="G90" s="72"/>
      <c r="H90" s="72"/>
      <c r="I90" s="204" t="s">
        <v>37</v>
      </c>
      <c r="J90" s="203" t="str">
        <f>E21</f>
        <v>INTECON spol. s r.o., Ústí nad Labem</v>
      </c>
      <c r="K90" s="72"/>
      <c r="L90" s="70"/>
    </row>
    <row r="91" s="1" customFormat="1" ht="14.4" customHeight="1">
      <c r="B91" s="44"/>
      <c r="C91" s="74" t="s">
        <v>35</v>
      </c>
      <c r="D91" s="72"/>
      <c r="E91" s="72"/>
      <c r="F91" s="203" t="str">
        <f>IF(E18="","",E18)</f>
        <v/>
      </c>
      <c r="G91" s="72"/>
      <c r="H91" s="72"/>
      <c r="I91" s="201"/>
      <c r="J91" s="72"/>
      <c r="K91" s="72"/>
      <c r="L91" s="70"/>
    </row>
    <row r="92" s="1" customFormat="1" ht="10.32" customHeight="1">
      <c r="B92" s="44"/>
      <c r="C92" s="72"/>
      <c r="D92" s="72"/>
      <c r="E92" s="72"/>
      <c r="F92" s="72"/>
      <c r="G92" s="72"/>
      <c r="H92" s="72"/>
      <c r="I92" s="201"/>
      <c r="J92" s="72"/>
      <c r="K92" s="72"/>
      <c r="L92" s="70"/>
    </row>
    <row r="93" s="10" customFormat="1" ht="29.28" customHeight="1">
      <c r="B93" s="205"/>
      <c r="C93" s="206" t="s">
        <v>134</v>
      </c>
      <c r="D93" s="207" t="s">
        <v>63</v>
      </c>
      <c r="E93" s="207" t="s">
        <v>59</v>
      </c>
      <c r="F93" s="207" t="s">
        <v>135</v>
      </c>
      <c r="G93" s="207" t="s">
        <v>136</v>
      </c>
      <c r="H93" s="207" t="s">
        <v>137</v>
      </c>
      <c r="I93" s="208" t="s">
        <v>138</v>
      </c>
      <c r="J93" s="207" t="s">
        <v>112</v>
      </c>
      <c r="K93" s="209" t="s">
        <v>139</v>
      </c>
      <c r="L93" s="210"/>
      <c r="M93" s="100" t="s">
        <v>140</v>
      </c>
      <c r="N93" s="101" t="s">
        <v>48</v>
      </c>
      <c r="O93" s="101" t="s">
        <v>141</v>
      </c>
      <c r="P93" s="101" t="s">
        <v>142</v>
      </c>
      <c r="Q93" s="101" t="s">
        <v>143</v>
      </c>
      <c r="R93" s="101" t="s">
        <v>144</v>
      </c>
      <c r="S93" s="101" t="s">
        <v>145</v>
      </c>
      <c r="T93" s="102" t="s">
        <v>146</v>
      </c>
    </row>
    <row r="94" s="1" customFormat="1" ht="29.28" customHeight="1">
      <c r="B94" s="44"/>
      <c r="C94" s="106" t="s">
        <v>113</v>
      </c>
      <c r="D94" s="72"/>
      <c r="E94" s="72"/>
      <c r="F94" s="72"/>
      <c r="G94" s="72"/>
      <c r="H94" s="72"/>
      <c r="I94" s="201"/>
      <c r="J94" s="211">
        <f>BK94</f>
        <v>0</v>
      </c>
      <c r="K94" s="72"/>
      <c r="L94" s="70"/>
      <c r="M94" s="103"/>
      <c r="N94" s="104"/>
      <c r="O94" s="104"/>
      <c r="P94" s="212">
        <f>P95+P180+P360</f>
        <v>0</v>
      </c>
      <c r="Q94" s="104"/>
      <c r="R94" s="212">
        <f>R95+R180+R360</f>
        <v>42.624519280000008</v>
      </c>
      <c r="S94" s="104"/>
      <c r="T94" s="213">
        <f>T95+T180+T360</f>
        <v>67.046265000000005</v>
      </c>
      <c r="AT94" s="21" t="s">
        <v>77</v>
      </c>
      <c r="AU94" s="21" t="s">
        <v>114</v>
      </c>
      <c r="BK94" s="214">
        <f>BK95+BK180+BK360</f>
        <v>0</v>
      </c>
    </row>
    <row r="95" s="11" customFormat="1" ht="37.44" customHeight="1">
      <c r="B95" s="215"/>
      <c r="C95" s="216"/>
      <c r="D95" s="217" t="s">
        <v>77</v>
      </c>
      <c r="E95" s="218" t="s">
        <v>147</v>
      </c>
      <c r="F95" s="218" t="s">
        <v>148</v>
      </c>
      <c r="G95" s="216"/>
      <c r="H95" s="216"/>
      <c r="I95" s="219"/>
      <c r="J95" s="220">
        <f>BK95</f>
        <v>0</v>
      </c>
      <c r="K95" s="216"/>
      <c r="L95" s="221"/>
      <c r="M95" s="222"/>
      <c r="N95" s="223"/>
      <c r="O95" s="223"/>
      <c r="P95" s="224">
        <f>P96+P107+P114+P133+P171+P178</f>
        <v>0</v>
      </c>
      <c r="Q95" s="223"/>
      <c r="R95" s="224">
        <f>R96+R107+R114+R133+R171+R178</f>
        <v>25.094400180000001</v>
      </c>
      <c r="S95" s="223"/>
      <c r="T95" s="225">
        <f>T96+T107+T114+T133+T171+T178</f>
        <v>43.502890000000001</v>
      </c>
      <c r="AR95" s="226" t="s">
        <v>86</v>
      </c>
      <c r="AT95" s="227" t="s">
        <v>77</v>
      </c>
      <c r="AU95" s="227" t="s">
        <v>78</v>
      </c>
      <c r="AY95" s="226" t="s">
        <v>149</v>
      </c>
      <c r="BK95" s="228">
        <f>BK96+BK107+BK114+BK133+BK171+BK178</f>
        <v>0</v>
      </c>
    </row>
    <row r="96" s="11" customFormat="1" ht="19.92" customHeight="1">
      <c r="B96" s="215"/>
      <c r="C96" s="216"/>
      <c r="D96" s="217" t="s">
        <v>77</v>
      </c>
      <c r="E96" s="229" t="s">
        <v>150</v>
      </c>
      <c r="F96" s="229" t="s">
        <v>151</v>
      </c>
      <c r="G96" s="216"/>
      <c r="H96" s="216"/>
      <c r="I96" s="219"/>
      <c r="J96" s="230">
        <f>BK96</f>
        <v>0</v>
      </c>
      <c r="K96" s="216"/>
      <c r="L96" s="221"/>
      <c r="M96" s="222"/>
      <c r="N96" s="223"/>
      <c r="O96" s="223"/>
      <c r="P96" s="224">
        <f>SUM(P97:P106)</f>
        <v>0</v>
      </c>
      <c r="Q96" s="223"/>
      <c r="R96" s="224">
        <f>SUM(R97:R106)</f>
        <v>10.558060180000002</v>
      </c>
      <c r="S96" s="223"/>
      <c r="T96" s="225">
        <f>SUM(T97:T106)</f>
        <v>0</v>
      </c>
      <c r="AR96" s="226" t="s">
        <v>86</v>
      </c>
      <c r="AT96" s="227" t="s">
        <v>77</v>
      </c>
      <c r="AU96" s="227" t="s">
        <v>86</v>
      </c>
      <c r="AY96" s="226" t="s">
        <v>149</v>
      </c>
      <c r="BK96" s="228">
        <f>SUM(BK97:BK106)</f>
        <v>0</v>
      </c>
    </row>
    <row r="97" s="1" customFormat="1" ht="25.5" customHeight="1">
      <c r="B97" s="44"/>
      <c r="C97" s="231" t="s">
        <v>152</v>
      </c>
      <c r="D97" s="231" t="s">
        <v>153</v>
      </c>
      <c r="E97" s="232" t="s">
        <v>154</v>
      </c>
      <c r="F97" s="233" t="s">
        <v>155</v>
      </c>
      <c r="G97" s="234" t="s">
        <v>156</v>
      </c>
      <c r="H97" s="235">
        <v>1</v>
      </c>
      <c r="I97" s="236"/>
      <c r="J97" s="237">
        <f>ROUND(I97*H97,2)</f>
        <v>0</v>
      </c>
      <c r="K97" s="233" t="s">
        <v>21</v>
      </c>
      <c r="L97" s="70"/>
      <c r="M97" s="238" t="s">
        <v>21</v>
      </c>
      <c r="N97" s="239" t="s">
        <v>49</v>
      </c>
      <c r="O97" s="45"/>
      <c r="P97" s="240">
        <f>O97*H97</f>
        <v>0</v>
      </c>
      <c r="Q97" s="240">
        <v>1.80972</v>
      </c>
      <c r="R97" s="240">
        <f>Q97*H97</f>
        <v>1.80972</v>
      </c>
      <c r="S97" s="240">
        <v>0</v>
      </c>
      <c r="T97" s="241">
        <f>S97*H97</f>
        <v>0</v>
      </c>
      <c r="AR97" s="21" t="s">
        <v>157</v>
      </c>
      <c r="AT97" s="21" t="s">
        <v>153</v>
      </c>
      <c r="AU97" s="21" t="s">
        <v>88</v>
      </c>
      <c r="AY97" s="21" t="s">
        <v>149</v>
      </c>
      <c r="BE97" s="242">
        <f>IF(N97="základní",J97,0)</f>
        <v>0</v>
      </c>
      <c r="BF97" s="242">
        <f>IF(N97="snížená",J97,0)</f>
        <v>0</v>
      </c>
      <c r="BG97" s="242">
        <f>IF(N97="zákl. přenesená",J97,0)</f>
        <v>0</v>
      </c>
      <c r="BH97" s="242">
        <f>IF(N97="sníž. přenesená",J97,0)</f>
        <v>0</v>
      </c>
      <c r="BI97" s="242">
        <f>IF(N97="nulová",J97,0)</f>
        <v>0</v>
      </c>
      <c r="BJ97" s="21" t="s">
        <v>86</v>
      </c>
      <c r="BK97" s="242">
        <f>ROUND(I97*H97,2)</f>
        <v>0</v>
      </c>
      <c r="BL97" s="21" t="s">
        <v>157</v>
      </c>
      <c r="BM97" s="21" t="s">
        <v>158</v>
      </c>
    </row>
    <row r="98" s="1" customFormat="1">
      <c r="B98" s="44"/>
      <c r="C98" s="72"/>
      <c r="D98" s="243" t="s">
        <v>159</v>
      </c>
      <c r="E98" s="72"/>
      <c r="F98" s="244" t="s">
        <v>160</v>
      </c>
      <c r="G98" s="72"/>
      <c r="H98" s="72"/>
      <c r="I98" s="201"/>
      <c r="J98" s="72"/>
      <c r="K98" s="72"/>
      <c r="L98" s="70"/>
      <c r="M98" s="245"/>
      <c r="N98" s="45"/>
      <c r="O98" s="45"/>
      <c r="P98" s="45"/>
      <c r="Q98" s="45"/>
      <c r="R98" s="45"/>
      <c r="S98" s="45"/>
      <c r="T98" s="93"/>
      <c r="AT98" s="21" t="s">
        <v>159</v>
      </c>
      <c r="AU98" s="21" t="s">
        <v>88</v>
      </c>
    </row>
    <row r="99" s="1" customFormat="1" ht="25.5" customHeight="1">
      <c r="B99" s="44"/>
      <c r="C99" s="231" t="s">
        <v>161</v>
      </c>
      <c r="D99" s="231" t="s">
        <v>153</v>
      </c>
      <c r="E99" s="232" t="s">
        <v>162</v>
      </c>
      <c r="F99" s="233" t="s">
        <v>163</v>
      </c>
      <c r="G99" s="234" t="s">
        <v>164</v>
      </c>
      <c r="H99" s="235">
        <v>0.017000000000000001</v>
      </c>
      <c r="I99" s="236"/>
      <c r="J99" s="237">
        <f>ROUND(I99*H99,2)</f>
        <v>0</v>
      </c>
      <c r="K99" s="233" t="s">
        <v>21</v>
      </c>
      <c r="L99" s="70"/>
      <c r="M99" s="238" t="s">
        <v>21</v>
      </c>
      <c r="N99" s="239" t="s">
        <v>49</v>
      </c>
      <c r="O99" s="45"/>
      <c r="P99" s="240">
        <f>O99*H99</f>
        <v>0</v>
      </c>
      <c r="Q99" s="240">
        <v>0.019539999999999998</v>
      </c>
      <c r="R99" s="240">
        <f>Q99*H99</f>
        <v>0.00033218000000000001</v>
      </c>
      <c r="S99" s="240">
        <v>0</v>
      </c>
      <c r="T99" s="241">
        <f>S99*H99</f>
        <v>0</v>
      </c>
      <c r="AR99" s="21" t="s">
        <v>157</v>
      </c>
      <c r="AT99" s="21" t="s">
        <v>153</v>
      </c>
      <c r="AU99" s="21" t="s">
        <v>88</v>
      </c>
      <c r="AY99" s="21" t="s">
        <v>149</v>
      </c>
      <c r="BE99" s="242">
        <f>IF(N99="základní",J99,0)</f>
        <v>0</v>
      </c>
      <c r="BF99" s="242">
        <f>IF(N99="snížená",J99,0)</f>
        <v>0</v>
      </c>
      <c r="BG99" s="242">
        <f>IF(N99="zákl. přenesená",J99,0)</f>
        <v>0</v>
      </c>
      <c r="BH99" s="242">
        <f>IF(N99="sníž. přenesená",J99,0)</f>
        <v>0</v>
      </c>
      <c r="BI99" s="242">
        <f>IF(N99="nulová",J99,0)</f>
        <v>0</v>
      </c>
      <c r="BJ99" s="21" t="s">
        <v>86</v>
      </c>
      <c r="BK99" s="242">
        <f>ROUND(I99*H99,2)</f>
        <v>0</v>
      </c>
      <c r="BL99" s="21" t="s">
        <v>157</v>
      </c>
      <c r="BM99" s="21" t="s">
        <v>165</v>
      </c>
    </row>
    <row r="100" s="1" customFormat="1">
      <c r="B100" s="44"/>
      <c r="C100" s="72"/>
      <c r="D100" s="243" t="s">
        <v>159</v>
      </c>
      <c r="E100" s="72"/>
      <c r="F100" s="244" t="s">
        <v>166</v>
      </c>
      <c r="G100" s="72"/>
      <c r="H100" s="72"/>
      <c r="I100" s="201"/>
      <c r="J100" s="72"/>
      <c r="K100" s="72"/>
      <c r="L100" s="70"/>
      <c r="M100" s="245"/>
      <c r="N100" s="45"/>
      <c r="O100" s="45"/>
      <c r="P100" s="45"/>
      <c r="Q100" s="45"/>
      <c r="R100" s="45"/>
      <c r="S100" s="45"/>
      <c r="T100" s="93"/>
      <c r="AT100" s="21" t="s">
        <v>159</v>
      </c>
      <c r="AU100" s="21" t="s">
        <v>88</v>
      </c>
    </row>
    <row r="101" s="1" customFormat="1" ht="16.5" customHeight="1">
      <c r="B101" s="44"/>
      <c r="C101" s="246" t="s">
        <v>167</v>
      </c>
      <c r="D101" s="246" t="s">
        <v>168</v>
      </c>
      <c r="E101" s="247" t="s">
        <v>169</v>
      </c>
      <c r="F101" s="248" t="s">
        <v>170</v>
      </c>
      <c r="G101" s="249" t="s">
        <v>164</v>
      </c>
      <c r="H101" s="250">
        <v>0.017000000000000001</v>
      </c>
      <c r="I101" s="251"/>
      <c r="J101" s="252">
        <f>ROUND(I101*H101,2)</f>
        <v>0</v>
      </c>
      <c r="K101" s="248" t="s">
        <v>21</v>
      </c>
      <c r="L101" s="253"/>
      <c r="M101" s="254" t="s">
        <v>21</v>
      </c>
      <c r="N101" s="255" t="s">
        <v>49</v>
      </c>
      <c r="O101" s="45"/>
      <c r="P101" s="240">
        <f>O101*H101</f>
        <v>0</v>
      </c>
      <c r="Q101" s="240">
        <v>1</v>
      </c>
      <c r="R101" s="240">
        <f>Q101*H101</f>
        <v>0.017000000000000001</v>
      </c>
      <c r="S101" s="240">
        <v>0</v>
      </c>
      <c r="T101" s="241">
        <f>S101*H101</f>
        <v>0</v>
      </c>
      <c r="AR101" s="21" t="s">
        <v>171</v>
      </c>
      <c r="AT101" s="21" t="s">
        <v>168</v>
      </c>
      <c r="AU101" s="21" t="s">
        <v>88</v>
      </c>
      <c r="AY101" s="21" t="s">
        <v>149</v>
      </c>
      <c r="BE101" s="242">
        <f>IF(N101="základní",J101,0)</f>
        <v>0</v>
      </c>
      <c r="BF101" s="242">
        <f>IF(N101="snížená",J101,0)</f>
        <v>0</v>
      </c>
      <c r="BG101" s="242">
        <f>IF(N101="zákl. přenesená",J101,0)</f>
        <v>0</v>
      </c>
      <c r="BH101" s="242">
        <f>IF(N101="sníž. přenesená",J101,0)</f>
        <v>0</v>
      </c>
      <c r="BI101" s="242">
        <f>IF(N101="nulová",J101,0)</f>
        <v>0</v>
      </c>
      <c r="BJ101" s="21" t="s">
        <v>86</v>
      </c>
      <c r="BK101" s="242">
        <f>ROUND(I101*H101,2)</f>
        <v>0</v>
      </c>
      <c r="BL101" s="21" t="s">
        <v>157</v>
      </c>
      <c r="BM101" s="21" t="s">
        <v>172</v>
      </c>
    </row>
    <row r="102" s="1" customFormat="1">
      <c r="B102" s="44"/>
      <c r="C102" s="72"/>
      <c r="D102" s="243" t="s">
        <v>159</v>
      </c>
      <c r="E102" s="72"/>
      <c r="F102" s="244" t="s">
        <v>173</v>
      </c>
      <c r="G102" s="72"/>
      <c r="H102" s="72"/>
      <c r="I102" s="201"/>
      <c r="J102" s="72"/>
      <c r="K102" s="72"/>
      <c r="L102" s="70"/>
      <c r="M102" s="245"/>
      <c r="N102" s="45"/>
      <c r="O102" s="45"/>
      <c r="P102" s="45"/>
      <c r="Q102" s="45"/>
      <c r="R102" s="45"/>
      <c r="S102" s="45"/>
      <c r="T102" s="93"/>
      <c r="AT102" s="21" t="s">
        <v>159</v>
      </c>
      <c r="AU102" s="21" t="s">
        <v>88</v>
      </c>
    </row>
    <row r="103" s="1" customFormat="1" ht="16.5" customHeight="1">
      <c r="B103" s="44"/>
      <c r="C103" s="231" t="s">
        <v>174</v>
      </c>
      <c r="D103" s="231" t="s">
        <v>153</v>
      </c>
      <c r="E103" s="232" t="s">
        <v>175</v>
      </c>
      <c r="F103" s="233" t="s">
        <v>176</v>
      </c>
      <c r="G103" s="234" t="s">
        <v>177</v>
      </c>
      <c r="H103" s="235">
        <v>34</v>
      </c>
      <c r="I103" s="236"/>
      <c r="J103" s="237">
        <f>ROUND(I103*H103,2)</f>
        <v>0</v>
      </c>
      <c r="K103" s="233" t="s">
        <v>21</v>
      </c>
      <c r="L103" s="70"/>
      <c r="M103" s="238" t="s">
        <v>21</v>
      </c>
      <c r="N103" s="239" t="s">
        <v>49</v>
      </c>
      <c r="O103" s="45"/>
      <c r="P103" s="240">
        <f>O103*H103</f>
        <v>0</v>
      </c>
      <c r="Q103" s="240">
        <v>0.25364999999999999</v>
      </c>
      <c r="R103" s="240">
        <f>Q103*H103</f>
        <v>8.6241000000000003</v>
      </c>
      <c r="S103" s="240">
        <v>0</v>
      </c>
      <c r="T103" s="241">
        <f>S103*H103</f>
        <v>0</v>
      </c>
      <c r="AR103" s="21" t="s">
        <v>157</v>
      </c>
      <c r="AT103" s="21" t="s">
        <v>153</v>
      </c>
      <c r="AU103" s="21" t="s">
        <v>88</v>
      </c>
      <c r="AY103" s="21" t="s">
        <v>149</v>
      </c>
      <c r="BE103" s="242">
        <f>IF(N103="základní",J103,0)</f>
        <v>0</v>
      </c>
      <c r="BF103" s="242">
        <f>IF(N103="snížená",J103,0)</f>
        <v>0</v>
      </c>
      <c r="BG103" s="242">
        <f>IF(N103="zákl. přenesená",J103,0)</f>
        <v>0</v>
      </c>
      <c r="BH103" s="242">
        <f>IF(N103="sníž. přenesená",J103,0)</f>
        <v>0</v>
      </c>
      <c r="BI103" s="242">
        <f>IF(N103="nulová",J103,0)</f>
        <v>0</v>
      </c>
      <c r="BJ103" s="21" t="s">
        <v>86</v>
      </c>
      <c r="BK103" s="242">
        <f>ROUND(I103*H103,2)</f>
        <v>0</v>
      </c>
      <c r="BL103" s="21" t="s">
        <v>157</v>
      </c>
      <c r="BM103" s="21" t="s">
        <v>178</v>
      </c>
    </row>
    <row r="104" s="1" customFormat="1">
      <c r="B104" s="44"/>
      <c r="C104" s="72"/>
      <c r="D104" s="243" t="s">
        <v>159</v>
      </c>
      <c r="E104" s="72"/>
      <c r="F104" s="244" t="s">
        <v>179</v>
      </c>
      <c r="G104" s="72"/>
      <c r="H104" s="72"/>
      <c r="I104" s="201"/>
      <c r="J104" s="72"/>
      <c r="K104" s="72"/>
      <c r="L104" s="70"/>
      <c r="M104" s="245"/>
      <c r="N104" s="45"/>
      <c r="O104" s="45"/>
      <c r="P104" s="45"/>
      <c r="Q104" s="45"/>
      <c r="R104" s="45"/>
      <c r="S104" s="45"/>
      <c r="T104" s="93"/>
      <c r="AT104" s="21" t="s">
        <v>159</v>
      </c>
      <c r="AU104" s="21" t="s">
        <v>88</v>
      </c>
    </row>
    <row r="105" s="1" customFormat="1" ht="16.5" customHeight="1">
      <c r="B105" s="44"/>
      <c r="C105" s="231" t="s">
        <v>180</v>
      </c>
      <c r="D105" s="231" t="s">
        <v>153</v>
      </c>
      <c r="E105" s="232" t="s">
        <v>181</v>
      </c>
      <c r="F105" s="233" t="s">
        <v>182</v>
      </c>
      <c r="G105" s="234" t="s">
        <v>177</v>
      </c>
      <c r="H105" s="235">
        <v>0.59999999999999998</v>
      </c>
      <c r="I105" s="236"/>
      <c r="J105" s="237">
        <f>ROUND(I105*H105,2)</f>
        <v>0</v>
      </c>
      <c r="K105" s="233" t="s">
        <v>21</v>
      </c>
      <c r="L105" s="70"/>
      <c r="M105" s="238" t="s">
        <v>21</v>
      </c>
      <c r="N105" s="239" t="s">
        <v>49</v>
      </c>
      <c r="O105" s="45"/>
      <c r="P105" s="240">
        <f>O105*H105</f>
        <v>0</v>
      </c>
      <c r="Q105" s="240">
        <v>0.17818000000000001</v>
      </c>
      <c r="R105" s="240">
        <f>Q105*H105</f>
        <v>0.106908</v>
      </c>
      <c r="S105" s="240">
        <v>0</v>
      </c>
      <c r="T105" s="241">
        <f>S105*H105</f>
        <v>0</v>
      </c>
      <c r="AR105" s="21" t="s">
        <v>157</v>
      </c>
      <c r="AT105" s="21" t="s">
        <v>153</v>
      </c>
      <c r="AU105" s="21" t="s">
        <v>88</v>
      </c>
      <c r="AY105" s="21" t="s">
        <v>149</v>
      </c>
      <c r="BE105" s="242">
        <f>IF(N105="základní",J105,0)</f>
        <v>0</v>
      </c>
      <c r="BF105" s="242">
        <f>IF(N105="snížená",J105,0)</f>
        <v>0</v>
      </c>
      <c r="BG105" s="242">
        <f>IF(N105="zákl. přenesená",J105,0)</f>
        <v>0</v>
      </c>
      <c r="BH105" s="242">
        <f>IF(N105="sníž. přenesená",J105,0)</f>
        <v>0</v>
      </c>
      <c r="BI105" s="242">
        <f>IF(N105="nulová",J105,0)</f>
        <v>0</v>
      </c>
      <c r="BJ105" s="21" t="s">
        <v>86</v>
      </c>
      <c r="BK105" s="242">
        <f>ROUND(I105*H105,2)</f>
        <v>0</v>
      </c>
      <c r="BL105" s="21" t="s">
        <v>157</v>
      </c>
      <c r="BM105" s="21" t="s">
        <v>183</v>
      </c>
    </row>
    <row r="106" s="1" customFormat="1">
      <c r="B106" s="44"/>
      <c r="C106" s="72"/>
      <c r="D106" s="243" t="s">
        <v>159</v>
      </c>
      <c r="E106" s="72"/>
      <c r="F106" s="244" t="s">
        <v>184</v>
      </c>
      <c r="G106" s="72"/>
      <c r="H106" s="72"/>
      <c r="I106" s="201"/>
      <c r="J106" s="72"/>
      <c r="K106" s="72"/>
      <c r="L106" s="70"/>
      <c r="M106" s="245"/>
      <c r="N106" s="45"/>
      <c r="O106" s="45"/>
      <c r="P106" s="45"/>
      <c r="Q106" s="45"/>
      <c r="R106" s="45"/>
      <c r="S106" s="45"/>
      <c r="T106" s="93"/>
      <c r="AT106" s="21" t="s">
        <v>159</v>
      </c>
      <c r="AU106" s="21" t="s">
        <v>88</v>
      </c>
    </row>
    <row r="107" s="11" customFormat="1" ht="29.88" customHeight="1">
      <c r="B107" s="215"/>
      <c r="C107" s="216"/>
      <c r="D107" s="217" t="s">
        <v>77</v>
      </c>
      <c r="E107" s="229" t="s">
        <v>157</v>
      </c>
      <c r="F107" s="229" t="s">
        <v>185</v>
      </c>
      <c r="G107" s="216"/>
      <c r="H107" s="216"/>
      <c r="I107" s="219"/>
      <c r="J107" s="230">
        <f>BK107</f>
        <v>0</v>
      </c>
      <c r="K107" s="216"/>
      <c r="L107" s="221"/>
      <c r="M107" s="222"/>
      <c r="N107" s="223"/>
      <c r="O107" s="223"/>
      <c r="P107" s="224">
        <f>SUM(P108:P113)</f>
        <v>0</v>
      </c>
      <c r="Q107" s="223"/>
      <c r="R107" s="224">
        <f>SUM(R108:R113)</f>
        <v>6.2112499999999997</v>
      </c>
      <c r="S107" s="223"/>
      <c r="T107" s="225">
        <f>SUM(T108:T113)</f>
        <v>0</v>
      </c>
      <c r="AR107" s="226" t="s">
        <v>86</v>
      </c>
      <c r="AT107" s="227" t="s">
        <v>77</v>
      </c>
      <c r="AU107" s="227" t="s">
        <v>86</v>
      </c>
      <c r="AY107" s="226" t="s">
        <v>149</v>
      </c>
      <c r="BK107" s="228">
        <f>SUM(BK108:BK113)</f>
        <v>0</v>
      </c>
    </row>
    <row r="108" s="1" customFormat="1" ht="16.5" customHeight="1">
      <c r="B108" s="44"/>
      <c r="C108" s="231" t="s">
        <v>186</v>
      </c>
      <c r="D108" s="231" t="s">
        <v>153</v>
      </c>
      <c r="E108" s="232" t="s">
        <v>187</v>
      </c>
      <c r="F108" s="233" t="s">
        <v>188</v>
      </c>
      <c r="G108" s="234" t="s">
        <v>189</v>
      </c>
      <c r="H108" s="235">
        <v>25</v>
      </c>
      <c r="I108" s="236"/>
      <c r="J108" s="237">
        <f>ROUND(I108*H108,2)</f>
        <v>0</v>
      </c>
      <c r="K108" s="233" t="s">
        <v>21</v>
      </c>
      <c r="L108" s="70"/>
      <c r="M108" s="238" t="s">
        <v>21</v>
      </c>
      <c r="N108" s="239" t="s">
        <v>49</v>
      </c>
      <c r="O108" s="45"/>
      <c r="P108" s="240">
        <f>O108*H108</f>
        <v>0</v>
      </c>
      <c r="Q108" s="240">
        <v>0.03465</v>
      </c>
      <c r="R108" s="240">
        <f>Q108*H108</f>
        <v>0.86624999999999996</v>
      </c>
      <c r="S108" s="240">
        <v>0</v>
      </c>
      <c r="T108" s="241">
        <f>S108*H108</f>
        <v>0</v>
      </c>
      <c r="AR108" s="21" t="s">
        <v>157</v>
      </c>
      <c r="AT108" s="21" t="s">
        <v>153</v>
      </c>
      <c r="AU108" s="21" t="s">
        <v>88</v>
      </c>
      <c r="AY108" s="21" t="s">
        <v>149</v>
      </c>
      <c r="BE108" s="242">
        <f>IF(N108="základní",J108,0)</f>
        <v>0</v>
      </c>
      <c r="BF108" s="242">
        <f>IF(N108="snížená",J108,0)</f>
        <v>0</v>
      </c>
      <c r="BG108" s="242">
        <f>IF(N108="zákl. přenesená",J108,0)</f>
        <v>0</v>
      </c>
      <c r="BH108" s="242">
        <f>IF(N108="sníž. přenesená",J108,0)</f>
        <v>0</v>
      </c>
      <c r="BI108" s="242">
        <f>IF(N108="nulová",J108,0)</f>
        <v>0</v>
      </c>
      <c r="BJ108" s="21" t="s">
        <v>86</v>
      </c>
      <c r="BK108" s="242">
        <f>ROUND(I108*H108,2)</f>
        <v>0</v>
      </c>
      <c r="BL108" s="21" t="s">
        <v>157</v>
      </c>
      <c r="BM108" s="21" t="s">
        <v>190</v>
      </c>
    </row>
    <row r="109" s="1" customFormat="1" ht="25.5" customHeight="1">
      <c r="B109" s="44"/>
      <c r="C109" s="246" t="s">
        <v>191</v>
      </c>
      <c r="D109" s="246" t="s">
        <v>168</v>
      </c>
      <c r="E109" s="247" t="s">
        <v>192</v>
      </c>
      <c r="F109" s="248" t="s">
        <v>193</v>
      </c>
      <c r="G109" s="249" t="s">
        <v>189</v>
      </c>
      <c r="H109" s="250">
        <v>25</v>
      </c>
      <c r="I109" s="251"/>
      <c r="J109" s="252">
        <f>ROUND(I109*H109,2)</f>
        <v>0</v>
      </c>
      <c r="K109" s="248" t="s">
        <v>21</v>
      </c>
      <c r="L109" s="253"/>
      <c r="M109" s="254" t="s">
        <v>21</v>
      </c>
      <c r="N109" s="255" t="s">
        <v>49</v>
      </c>
      <c r="O109" s="45"/>
      <c r="P109" s="240">
        <f>O109*H109</f>
        <v>0</v>
      </c>
      <c r="Q109" s="240">
        <v>0.14699999999999999</v>
      </c>
      <c r="R109" s="240">
        <f>Q109*H109</f>
        <v>3.6749999999999998</v>
      </c>
      <c r="S109" s="240">
        <v>0</v>
      </c>
      <c r="T109" s="241">
        <f>S109*H109</f>
        <v>0</v>
      </c>
      <c r="AR109" s="21" t="s">
        <v>171</v>
      </c>
      <c r="AT109" s="21" t="s">
        <v>168</v>
      </c>
      <c r="AU109" s="21" t="s">
        <v>88</v>
      </c>
      <c r="AY109" s="21" t="s">
        <v>149</v>
      </c>
      <c r="BE109" s="242">
        <f>IF(N109="základní",J109,0)</f>
        <v>0</v>
      </c>
      <c r="BF109" s="242">
        <f>IF(N109="snížená",J109,0)</f>
        <v>0</v>
      </c>
      <c r="BG109" s="242">
        <f>IF(N109="zákl. přenesená",J109,0)</f>
        <v>0</v>
      </c>
      <c r="BH109" s="242">
        <f>IF(N109="sníž. přenesená",J109,0)</f>
        <v>0</v>
      </c>
      <c r="BI109" s="242">
        <f>IF(N109="nulová",J109,0)</f>
        <v>0</v>
      </c>
      <c r="BJ109" s="21" t="s">
        <v>86</v>
      </c>
      <c r="BK109" s="242">
        <f>ROUND(I109*H109,2)</f>
        <v>0</v>
      </c>
      <c r="BL109" s="21" t="s">
        <v>157</v>
      </c>
      <c r="BM109" s="21" t="s">
        <v>194</v>
      </c>
    </row>
    <row r="110" s="1" customFormat="1">
      <c r="B110" s="44"/>
      <c r="C110" s="72"/>
      <c r="D110" s="243" t="s">
        <v>159</v>
      </c>
      <c r="E110" s="72"/>
      <c r="F110" s="244" t="s">
        <v>195</v>
      </c>
      <c r="G110" s="72"/>
      <c r="H110" s="72"/>
      <c r="I110" s="201"/>
      <c r="J110" s="72"/>
      <c r="K110" s="72"/>
      <c r="L110" s="70"/>
      <c r="M110" s="245"/>
      <c r="N110" s="45"/>
      <c r="O110" s="45"/>
      <c r="P110" s="45"/>
      <c r="Q110" s="45"/>
      <c r="R110" s="45"/>
      <c r="S110" s="45"/>
      <c r="T110" s="93"/>
      <c r="AT110" s="21" t="s">
        <v>159</v>
      </c>
      <c r="AU110" s="21" t="s">
        <v>88</v>
      </c>
    </row>
    <row r="111" s="1" customFormat="1" ht="25.5" customHeight="1">
      <c r="B111" s="44"/>
      <c r="C111" s="231" t="s">
        <v>196</v>
      </c>
      <c r="D111" s="231" t="s">
        <v>153</v>
      </c>
      <c r="E111" s="232" t="s">
        <v>197</v>
      </c>
      <c r="F111" s="233" t="s">
        <v>198</v>
      </c>
      <c r="G111" s="234" t="s">
        <v>177</v>
      </c>
      <c r="H111" s="235">
        <v>334</v>
      </c>
      <c r="I111" s="236"/>
      <c r="J111" s="237">
        <f>ROUND(I111*H111,2)</f>
        <v>0</v>
      </c>
      <c r="K111" s="233" t="s">
        <v>21</v>
      </c>
      <c r="L111" s="70"/>
      <c r="M111" s="238" t="s">
        <v>21</v>
      </c>
      <c r="N111" s="239" t="s">
        <v>49</v>
      </c>
      <c r="O111" s="45"/>
      <c r="P111" s="240">
        <f>O111*H111</f>
        <v>0</v>
      </c>
      <c r="Q111" s="240">
        <v>0</v>
      </c>
      <c r="R111" s="240">
        <f>Q111*H111</f>
        <v>0</v>
      </c>
      <c r="S111" s="240">
        <v>0</v>
      </c>
      <c r="T111" s="241">
        <f>S111*H111</f>
        <v>0</v>
      </c>
      <c r="AR111" s="21" t="s">
        <v>157</v>
      </c>
      <c r="AT111" s="21" t="s">
        <v>153</v>
      </c>
      <c r="AU111" s="21" t="s">
        <v>88</v>
      </c>
      <c r="AY111" s="21" t="s">
        <v>149</v>
      </c>
      <c r="BE111" s="242">
        <f>IF(N111="základní",J111,0)</f>
        <v>0</v>
      </c>
      <c r="BF111" s="242">
        <f>IF(N111="snížená",J111,0)</f>
        <v>0</v>
      </c>
      <c r="BG111" s="242">
        <f>IF(N111="zákl. přenesená",J111,0)</f>
        <v>0</v>
      </c>
      <c r="BH111" s="242">
        <f>IF(N111="sníž. přenesená",J111,0)</f>
        <v>0</v>
      </c>
      <c r="BI111" s="242">
        <f>IF(N111="nulová",J111,0)</f>
        <v>0</v>
      </c>
      <c r="BJ111" s="21" t="s">
        <v>86</v>
      </c>
      <c r="BK111" s="242">
        <f>ROUND(I111*H111,2)</f>
        <v>0</v>
      </c>
      <c r="BL111" s="21" t="s">
        <v>157</v>
      </c>
      <c r="BM111" s="21" t="s">
        <v>199</v>
      </c>
    </row>
    <row r="112" s="1" customFormat="1" ht="25.5" customHeight="1">
      <c r="B112" s="44"/>
      <c r="C112" s="246" t="s">
        <v>200</v>
      </c>
      <c r="D112" s="246" t="s">
        <v>168</v>
      </c>
      <c r="E112" s="247" t="s">
        <v>201</v>
      </c>
      <c r="F112" s="248" t="s">
        <v>202</v>
      </c>
      <c r="G112" s="249" t="s">
        <v>177</v>
      </c>
      <c r="H112" s="250">
        <v>334</v>
      </c>
      <c r="I112" s="251"/>
      <c r="J112" s="252">
        <f>ROUND(I112*H112,2)</f>
        <v>0</v>
      </c>
      <c r="K112" s="248" t="s">
        <v>21</v>
      </c>
      <c r="L112" s="253"/>
      <c r="M112" s="254" t="s">
        <v>21</v>
      </c>
      <c r="N112" s="255" t="s">
        <v>49</v>
      </c>
      <c r="O112" s="45"/>
      <c r="P112" s="240">
        <f>O112*H112</f>
        <v>0</v>
      </c>
      <c r="Q112" s="240">
        <v>0.0050000000000000001</v>
      </c>
      <c r="R112" s="240">
        <f>Q112*H112</f>
        <v>1.6699999999999999</v>
      </c>
      <c r="S112" s="240">
        <v>0</v>
      </c>
      <c r="T112" s="241">
        <f>S112*H112</f>
        <v>0</v>
      </c>
      <c r="AR112" s="21" t="s">
        <v>171</v>
      </c>
      <c r="AT112" s="21" t="s">
        <v>168</v>
      </c>
      <c r="AU112" s="21" t="s">
        <v>88</v>
      </c>
      <c r="AY112" s="21" t="s">
        <v>149</v>
      </c>
      <c r="BE112" s="242">
        <f>IF(N112="základní",J112,0)</f>
        <v>0</v>
      </c>
      <c r="BF112" s="242">
        <f>IF(N112="snížená",J112,0)</f>
        <v>0</v>
      </c>
      <c r="BG112" s="242">
        <f>IF(N112="zákl. přenesená",J112,0)</f>
        <v>0</v>
      </c>
      <c r="BH112" s="242">
        <f>IF(N112="sníž. přenesená",J112,0)</f>
        <v>0</v>
      </c>
      <c r="BI112" s="242">
        <f>IF(N112="nulová",J112,0)</f>
        <v>0</v>
      </c>
      <c r="BJ112" s="21" t="s">
        <v>86</v>
      </c>
      <c r="BK112" s="242">
        <f>ROUND(I112*H112,2)</f>
        <v>0</v>
      </c>
      <c r="BL112" s="21" t="s">
        <v>157</v>
      </c>
      <c r="BM112" s="21" t="s">
        <v>203</v>
      </c>
    </row>
    <row r="113" s="1" customFormat="1">
      <c r="B113" s="44"/>
      <c r="C113" s="72"/>
      <c r="D113" s="243" t="s">
        <v>159</v>
      </c>
      <c r="E113" s="72"/>
      <c r="F113" s="244" t="s">
        <v>204</v>
      </c>
      <c r="G113" s="72"/>
      <c r="H113" s="72"/>
      <c r="I113" s="201"/>
      <c r="J113" s="72"/>
      <c r="K113" s="72"/>
      <c r="L113" s="70"/>
      <c r="M113" s="245"/>
      <c r="N113" s="45"/>
      <c r="O113" s="45"/>
      <c r="P113" s="45"/>
      <c r="Q113" s="45"/>
      <c r="R113" s="45"/>
      <c r="S113" s="45"/>
      <c r="T113" s="93"/>
      <c r="AT113" s="21" t="s">
        <v>159</v>
      </c>
      <c r="AU113" s="21" t="s">
        <v>88</v>
      </c>
    </row>
    <row r="114" s="11" customFormat="1" ht="29.88" customHeight="1">
      <c r="B114" s="215"/>
      <c r="C114" s="216"/>
      <c r="D114" s="217" t="s">
        <v>77</v>
      </c>
      <c r="E114" s="229" t="s">
        <v>205</v>
      </c>
      <c r="F114" s="229" t="s">
        <v>206</v>
      </c>
      <c r="G114" s="216"/>
      <c r="H114" s="216"/>
      <c r="I114" s="219"/>
      <c r="J114" s="230">
        <f>BK114</f>
        <v>0</v>
      </c>
      <c r="K114" s="216"/>
      <c r="L114" s="221"/>
      <c r="M114" s="222"/>
      <c r="N114" s="223"/>
      <c r="O114" s="223"/>
      <c r="P114" s="224">
        <f>SUM(P115:P132)</f>
        <v>0</v>
      </c>
      <c r="Q114" s="223"/>
      <c r="R114" s="224">
        <f>SUM(R115:R132)</f>
        <v>8.3250899999999994</v>
      </c>
      <c r="S114" s="223"/>
      <c r="T114" s="225">
        <f>SUM(T115:T132)</f>
        <v>0</v>
      </c>
      <c r="AR114" s="226" t="s">
        <v>86</v>
      </c>
      <c r="AT114" s="227" t="s">
        <v>77</v>
      </c>
      <c r="AU114" s="227" t="s">
        <v>86</v>
      </c>
      <c r="AY114" s="226" t="s">
        <v>149</v>
      </c>
      <c r="BK114" s="228">
        <f>SUM(BK115:BK132)</f>
        <v>0</v>
      </c>
    </row>
    <row r="115" s="1" customFormat="1" ht="25.5" customHeight="1">
      <c r="B115" s="44"/>
      <c r="C115" s="231" t="s">
        <v>207</v>
      </c>
      <c r="D115" s="231" t="s">
        <v>153</v>
      </c>
      <c r="E115" s="232" t="s">
        <v>208</v>
      </c>
      <c r="F115" s="233" t="s">
        <v>209</v>
      </c>
      <c r="G115" s="234" t="s">
        <v>177</v>
      </c>
      <c r="H115" s="235">
        <v>51</v>
      </c>
      <c r="I115" s="236"/>
      <c r="J115" s="237">
        <f>ROUND(I115*H115,2)</f>
        <v>0</v>
      </c>
      <c r="K115" s="233" t="s">
        <v>21</v>
      </c>
      <c r="L115" s="70"/>
      <c r="M115" s="238" t="s">
        <v>21</v>
      </c>
      <c r="N115" s="239" t="s">
        <v>49</v>
      </c>
      <c r="O115" s="45"/>
      <c r="P115" s="240">
        <f>O115*H115</f>
        <v>0</v>
      </c>
      <c r="Q115" s="240">
        <v>0.013129999999999999</v>
      </c>
      <c r="R115" s="240">
        <f>Q115*H115</f>
        <v>0.66962999999999995</v>
      </c>
      <c r="S115" s="240">
        <v>0</v>
      </c>
      <c r="T115" s="241">
        <f>S115*H115</f>
        <v>0</v>
      </c>
      <c r="AR115" s="21" t="s">
        <v>157</v>
      </c>
      <c r="AT115" s="21" t="s">
        <v>153</v>
      </c>
      <c r="AU115" s="21" t="s">
        <v>88</v>
      </c>
      <c r="AY115" s="21" t="s">
        <v>149</v>
      </c>
      <c r="BE115" s="242">
        <f>IF(N115="základní",J115,0)</f>
        <v>0</v>
      </c>
      <c r="BF115" s="242">
        <f>IF(N115="snížená",J115,0)</f>
        <v>0</v>
      </c>
      <c r="BG115" s="242">
        <f>IF(N115="zákl. přenesená",J115,0)</f>
        <v>0</v>
      </c>
      <c r="BH115" s="242">
        <f>IF(N115="sníž. přenesená",J115,0)</f>
        <v>0</v>
      </c>
      <c r="BI115" s="242">
        <f>IF(N115="nulová",J115,0)</f>
        <v>0</v>
      </c>
      <c r="BJ115" s="21" t="s">
        <v>86</v>
      </c>
      <c r="BK115" s="242">
        <f>ROUND(I115*H115,2)</f>
        <v>0</v>
      </c>
      <c r="BL115" s="21" t="s">
        <v>157</v>
      </c>
      <c r="BM115" s="21" t="s">
        <v>210</v>
      </c>
    </row>
    <row r="116" s="1" customFormat="1">
      <c r="B116" s="44"/>
      <c r="C116" s="72"/>
      <c r="D116" s="243" t="s">
        <v>159</v>
      </c>
      <c r="E116" s="72"/>
      <c r="F116" s="244" t="s">
        <v>211</v>
      </c>
      <c r="G116" s="72"/>
      <c r="H116" s="72"/>
      <c r="I116" s="201"/>
      <c r="J116" s="72"/>
      <c r="K116" s="72"/>
      <c r="L116" s="70"/>
      <c r="M116" s="245"/>
      <c r="N116" s="45"/>
      <c r="O116" s="45"/>
      <c r="P116" s="45"/>
      <c r="Q116" s="45"/>
      <c r="R116" s="45"/>
      <c r="S116" s="45"/>
      <c r="T116" s="93"/>
      <c r="AT116" s="21" t="s">
        <v>159</v>
      </c>
      <c r="AU116" s="21" t="s">
        <v>88</v>
      </c>
    </row>
    <row r="117" s="1" customFormat="1" ht="16.5" customHeight="1">
      <c r="B117" s="44"/>
      <c r="C117" s="231" t="s">
        <v>212</v>
      </c>
      <c r="D117" s="231" t="s">
        <v>153</v>
      </c>
      <c r="E117" s="232" t="s">
        <v>213</v>
      </c>
      <c r="F117" s="233" t="s">
        <v>214</v>
      </c>
      <c r="G117" s="234" t="s">
        <v>189</v>
      </c>
      <c r="H117" s="235">
        <v>206</v>
      </c>
      <c r="I117" s="236"/>
      <c r="J117" s="237">
        <f>ROUND(I117*H117,2)</f>
        <v>0</v>
      </c>
      <c r="K117" s="233" t="s">
        <v>21</v>
      </c>
      <c r="L117" s="70"/>
      <c r="M117" s="238" t="s">
        <v>21</v>
      </c>
      <c r="N117" s="239" t="s">
        <v>49</v>
      </c>
      <c r="O117" s="45"/>
      <c r="P117" s="240">
        <f>O117*H117</f>
        <v>0</v>
      </c>
      <c r="Q117" s="240">
        <v>0.0015</v>
      </c>
      <c r="R117" s="240">
        <f>Q117*H117</f>
        <v>0.309</v>
      </c>
      <c r="S117" s="240">
        <v>0</v>
      </c>
      <c r="T117" s="241">
        <f>S117*H117</f>
        <v>0</v>
      </c>
      <c r="AR117" s="21" t="s">
        <v>157</v>
      </c>
      <c r="AT117" s="21" t="s">
        <v>153</v>
      </c>
      <c r="AU117" s="21" t="s">
        <v>88</v>
      </c>
      <c r="AY117" s="21" t="s">
        <v>149</v>
      </c>
      <c r="BE117" s="242">
        <f>IF(N117="základní",J117,0)</f>
        <v>0</v>
      </c>
      <c r="BF117" s="242">
        <f>IF(N117="snížená",J117,0)</f>
        <v>0</v>
      </c>
      <c r="BG117" s="242">
        <f>IF(N117="zákl. přenesená",J117,0)</f>
        <v>0</v>
      </c>
      <c r="BH117" s="242">
        <f>IF(N117="sníž. přenesená",J117,0)</f>
        <v>0</v>
      </c>
      <c r="BI117" s="242">
        <f>IF(N117="nulová",J117,0)</f>
        <v>0</v>
      </c>
      <c r="BJ117" s="21" t="s">
        <v>86</v>
      </c>
      <c r="BK117" s="242">
        <f>ROUND(I117*H117,2)</f>
        <v>0</v>
      </c>
      <c r="BL117" s="21" t="s">
        <v>157</v>
      </c>
      <c r="BM117" s="21" t="s">
        <v>215</v>
      </c>
    </row>
    <row r="118" s="1" customFormat="1">
      <c r="B118" s="44"/>
      <c r="C118" s="72"/>
      <c r="D118" s="243" t="s">
        <v>159</v>
      </c>
      <c r="E118" s="72"/>
      <c r="F118" s="244" t="s">
        <v>216</v>
      </c>
      <c r="G118" s="72"/>
      <c r="H118" s="72"/>
      <c r="I118" s="201"/>
      <c r="J118" s="72"/>
      <c r="K118" s="72"/>
      <c r="L118" s="70"/>
      <c r="M118" s="245"/>
      <c r="N118" s="45"/>
      <c r="O118" s="45"/>
      <c r="P118" s="45"/>
      <c r="Q118" s="45"/>
      <c r="R118" s="45"/>
      <c r="S118" s="45"/>
      <c r="T118" s="93"/>
      <c r="AT118" s="21" t="s">
        <v>159</v>
      </c>
      <c r="AU118" s="21" t="s">
        <v>88</v>
      </c>
    </row>
    <row r="119" s="1" customFormat="1" ht="16.5" customHeight="1">
      <c r="B119" s="44"/>
      <c r="C119" s="231" t="s">
        <v>9</v>
      </c>
      <c r="D119" s="231" t="s">
        <v>153</v>
      </c>
      <c r="E119" s="232" t="s">
        <v>217</v>
      </c>
      <c r="F119" s="233" t="s">
        <v>218</v>
      </c>
      <c r="G119" s="234" t="s">
        <v>177</v>
      </c>
      <c r="H119" s="235">
        <v>5</v>
      </c>
      <c r="I119" s="236"/>
      <c r="J119" s="237">
        <f>ROUND(I119*H119,2)</f>
        <v>0</v>
      </c>
      <c r="K119" s="233" t="s">
        <v>21</v>
      </c>
      <c r="L119" s="70"/>
      <c r="M119" s="238" t="s">
        <v>21</v>
      </c>
      <c r="N119" s="239" t="s">
        <v>49</v>
      </c>
      <c r="O119" s="45"/>
      <c r="P119" s="240">
        <f>O119*H119</f>
        <v>0</v>
      </c>
      <c r="Q119" s="240">
        <v>0.0094000000000000004</v>
      </c>
      <c r="R119" s="240">
        <f>Q119*H119</f>
        <v>0.047</v>
      </c>
      <c r="S119" s="240">
        <v>0</v>
      </c>
      <c r="T119" s="241">
        <f>S119*H119</f>
        <v>0</v>
      </c>
      <c r="AR119" s="21" t="s">
        <v>157</v>
      </c>
      <c r="AT119" s="21" t="s">
        <v>153</v>
      </c>
      <c r="AU119" s="21" t="s">
        <v>88</v>
      </c>
      <c r="AY119" s="21" t="s">
        <v>149</v>
      </c>
      <c r="BE119" s="242">
        <f>IF(N119="základní",J119,0)</f>
        <v>0</v>
      </c>
      <c r="BF119" s="242">
        <f>IF(N119="snížená",J119,0)</f>
        <v>0</v>
      </c>
      <c r="BG119" s="242">
        <f>IF(N119="zákl. přenesená",J119,0)</f>
        <v>0</v>
      </c>
      <c r="BH119" s="242">
        <f>IF(N119="sníž. přenesená",J119,0)</f>
        <v>0</v>
      </c>
      <c r="BI119" s="242">
        <f>IF(N119="nulová",J119,0)</f>
        <v>0</v>
      </c>
      <c r="BJ119" s="21" t="s">
        <v>86</v>
      </c>
      <c r="BK119" s="242">
        <f>ROUND(I119*H119,2)</f>
        <v>0</v>
      </c>
      <c r="BL119" s="21" t="s">
        <v>157</v>
      </c>
      <c r="BM119" s="21" t="s">
        <v>219</v>
      </c>
    </row>
    <row r="120" s="1" customFormat="1">
      <c r="B120" s="44"/>
      <c r="C120" s="72"/>
      <c r="D120" s="243" t="s">
        <v>159</v>
      </c>
      <c r="E120" s="72"/>
      <c r="F120" s="244" t="s">
        <v>220</v>
      </c>
      <c r="G120" s="72"/>
      <c r="H120" s="72"/>
      <c r="I120" s="201"/>
      <c r="J120" s="72"/>
      <c r="K120" s="72"/>
      <c r="L120" s="70"/>
      <c r="M120" s="245"/>
      <c r="N120" s="45"/>
      <c r="O120" s="45"/>
      <c r="P120" s="45"/>
      <c r="Q120" s="45"/>
      <c r="R120" s="45"/>
      <c r="S120" s="45"/>
      <c r="T120" s="93"/>
      <c r="AT120" s="21" t="s">
        <v>159</v>
      </c>
      <c r="AU120" s="21" t="s">
        <v>88</v>
      </c>
    </row>
    <row r="121" s="1" customFormat="1" ht="16.5" customHeight="1">
      <c r="B121" s="44"/>
      <c r="C121" s="231" t="s">
        <v>221</v>
      </c>
      <c r="D121" s="231" t="s">
        <v>153</v>
      </c>
      <c r="E121" s="232" t="s">
        <v>222</v>
      </c>
      <c r="F121" s="233" t="s">
        <v>223</v>
      </c>
      <c r="G121" s="234" t="s">
        <v>177</v>
      </c>
      <c r="H121" s="235">
        <v>5</v>
      </c>
      <c r="I121" s="236"/>
      <c r="J121" s="237">
        <f>ROUND(I121*H121,2)</f>
        <v>0</v>
      </c>
      <c r="K121" s="233" t="s">
        <v>21</v>
      </c>
      <c r="L121" s="70"/>
      <c r="M121" s="238" t="s">
        <v>21</v>
      </c>
      <c r="N121" s="239" t="s">
        <v>49</v>
      </c>
      <c r="O121" s="45"/>
      <c r="P121" s="240">
        <f>O121*H121</f>
        <v>0</v>
      </c>
      <c r="Q121" s="240">
        <v>0</v>
      </c>
      <c r="R121" s="240">
        <f>Q121*H121</f>
        <v>0</v>
      </c>
      <c r="S121" s="240">
        <v>0</v>
      </c>
      <c r="T121" s="241">
        <f>S121*H121</f>
        <v>0</v>
      </c>
      <c r="AR121" s="21" t="s">
        <v>157</v>
      </c>
      <c r="AT121" s="21" t="s">
        <v>153</v>
      </c>
      <c r="AU121" s="21" t="s">
        <v>88</v>
      </c>
      <c r="AY121" s="21" t="s">
        <v>149</v>
      </c>
      <c r="BE121" s="242">
        <f>IF(N121="základní",J121,0)</f>
        <v>0</v>
      </c>
      <c r="BF121" s="242">
        <f>IF(N121="snížená",J121,0)</f>
        <v>0</v>
      </c>
      <c r="BG121" s="242">
        <f>IF(N121="zákl. přenesená",J121,0)</f>
        <v>0</v>
      </c>
      <c r="BH121" s="242">
        <f>IF(N121="sníž. přenesená",J121,0)</f>
        <v>0</v>
      </c>
      <c r="BI121" s="242">
        <f>IF(N121="nulová",J121,0)</f>
        <v>0</v>
      </c>
      <c r="BJ121" s="21" t="s">
        <v>86</v>
      </c>
      <c r="BK121" s="242">
        <f>ROUND(I121*H121,2)</f>
        <v>0</v>
      </c>
      <c r="BL121" s="21" t="s">
        <v>157</v>
      </c>
      <c r="BM121" s="21" t="s">
        <v>224</v>
      </c>
    </row>
    <row r="122" s="1" customFormat="1">
      <c r="B122" s="44"/>
      <c r="C122" s="72"/>
      <c r="D122" s="243" t="s">
        <v>159</v>
      </c>
      <c r="E122" s="72"/>
      <c r="F122" s="244" t="s">
        <v>220</v>
      </c>
      <c r="G122" s="72"/>
      <c r="H122" s="72"/>
      <c r="I122" s="201"/>
      <c r="J122" s="72"/>
      <c r="K122" s="72"/>
      <c r="L122" s="70"/>
      <c r="M122" s="245"/>
      <c r="N122" s="45"/>
      <c r="O122" s="45"/>
      <c r="P122" s="45"/>
      <c r="Q122" s="45"/>
      <c r="R122" s="45"/>
      <c r="S122" s="45"/>
      <c r="T122" s="93"/>
      <c r="AT122" s="21" t="s">
        <v>159</v>
      </c>
      <c r="AU122" s="21" t="s">
        <v>88</v>
      </c>
    </row>
    <row r="123" s="1" customFormat="1" ht="16.5" customHeight="1">
      <c r="B123" s="44"/>
      <c r="C123" s="231" t="s">
        <v>225</v>
      </c>
      <c r="D123" s="231" t="s">
        <v>153</v>
      </c>
      <c r="E123" s="232" t="s">
        <v>226</v>
      </c>
      <c r="F123" s="233" t="s">
        <v>227</v>
      </c>
      <c r="G123" s="234" t="s">
        <v>177</v>
      </c>
      <c r="H123" s="235">
        <v>570</v>
      </c>
      <c r="I123" s="236"/>
      <c r="J123" s="237">
        <f>ROUND(I123*H123,2)</f>
        <v>0</v>
      </c>
      <c r="K123" s="233" t="s">
        <v>21</v>
      </c>
      <c r="L123" s="70"/>
      <c r="M123" s="238" t="s">
        <v>21</v>
      </c>
      <c r="N123" s="239" t="s">
        <v>49</v>
      </c>
      <c r="O123" s="45"/>
      <c r="P123" s="240">
        <f>O123*H123</f>
        <v>0</v>
      </c>
      <c r="Q123" s="240">
        <v>0.0073499999999999998</v>
      </c>
      <c r="R123" s="240">
        <f>Q123*H123</f>
        <v>4.1894999999999998</v>
      </c>
      <c r="S123" s="240">
        <v>0</v>
      </c>
      <c r="T123" s="241">
        <f>S123*H123</f>
        <v>0</v>
      </c>
      <c r="AR123" s="21" t="s">
        <v>157</v>
      </c>
      <c r="AT123" s="21" t="s">
        <v>153</v>
      </c>
      <c r="AU123" s="21" t="s">
        <v>88</v>
      </c>
      <c r="AY123" s="21" t="s">
        <v>149</v>
      </c>
      <c r="BE123" s="242">
        <f>IF(N123="základní",J123,0)</f>
        <v>0</v>
      </c>
      <c r="BF123" s="242">
        <f>IF(N123="snížená",J123,0)</f>
        <v>0</v>
      </c>
      <c r="BG123" s="242">
        <f>IF(N123="zákl. přenesená",J123,0)</f>
        <v>0</v>
      </c>
      <c r="BH123" s="242">
        <f>IF(N123="sníž. přenesená",J123,0)</f>
        <v>0</v>
      </c>
      <c r="BI123" s="242">
        <f>IF(N123="nulová",J123,0)</f>
        <v>0</v>
      </c>
      <c r="BJ123" s="21" t="s">
        <v>86</v>
      </c>
      <c r="BK123" s="242">
        <f>ROUND(I123*H123,2)</f>
        <v>0</v>
      </c>
      <c r="BL123" s="21" t="s">
        <v>157</v>
      </c>
      <c r="BM123" s="21" t="s">
        <v>228</v>
      </c>
    </row>
    <row r="124" s="1" customFormat="1">
      <c r="B124" s="44"/>
      <c r="C124" s="72"/>
      <c r="D124" s="243" t="s">
        <v>159</v>
      </c>
      <c r="E124" s="72"/>
      <c r="F124" s="244" t="s">
        <v>229</v>
      </c>
      <c r="G124" s="72"/>
      <c r="H124" s="72"/>
      <c r="I124" s="201"/>
      <c r="J124" s="72"/>
      <c r="K124" s="72"/>
      <c r="L124" s="70"/>
      <c r="M124" s="245"/>
      <c r="N124" s="45"/>
      <c r="O124" s="45"/>
      <c r="P124" s="45"/>
      <c r="Q124" s="45"/>
      <c r="R124" s="45"/>
      <c r="S124" s="45"/>
      <c r="T124" s="93"/>
      <c r="AT124" s="21" t="s">
        <v>159</v>
      </c>
      <c r="AU124" s="21" t="s">
        <v>88</v>
      </c>
    </row>
    <row r="125" s="1" customFormat="1" ht="25.5" customHeight="1">
      <c r="B125" s="44"/>
      <c r="C125" s="231" t="s">
        <v>230</v>
      </c>
      <c r="D125" s="231" t="s">
        <v>153</v>
      </c>
      <c r="E125" s="232" t="s">
        <v>231</v>
      </c>
      <c r="F125" s="233" t="s">
        <v>232</v>
      </c>
      <c r="G125" s="234" t="s">
        <v>177</v>
      </c>
      <c r="H125" s="235">
        <v>570</v>
      </c>
      <c r="I125" s="236"/>
      <c r="J125" s="237">
        <f>ROUND(I125*H125,2)</f>
        <v>0</v>
      </c>
      <c r="K125" s="233" t="s">
        <v>21</v>
      </c>
      <c r="L125" s="70"/>
      <c r="M125" s="238" t="s">
        <v>21</v>
      </c>
      <c r="N125" s="239" t="s">
        <v>49</v>
      </c>
      <c r="O125" s="45"/>
      <c r="P125" s="240">
        <f>O125*H125</f>
        <v>0</v>
      </c>
      <c r="Q125" s="240">
        <v>0.00348</v>
      </c>
      <c r="R125" s="240">
        <f>Q125*H125</f>
        <v>1.9836</v>
      </c>
      <c r="S125" s="240">
        <v>0</v>
      </c>
      <c r="T125" s="241">
        <f>S125*H125</f>
        <v>0</v>
      </c>
      <c r="AR125" s="21" t="s">
        <v>157</v>
      </c>
      <c r="AT125" s="21" t="s">
        <v>153</v>
      </c>
      <c r="AU125" s="21" t="s">
        <v>88</v>
      </c>
      <c r="AY125" s="21" t="s">
        <v>149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21" t="s">
        <v>86</v>
      </c>
      <c r="BK125" s="242">
        <f>ROUND(I125*H125,2)</f>
        <v>0</v>
      </c>
      <c r="BL125" s="21" t="s">
        <v>157</v>
      </c>
      <c r="BM125" s="21" t="s">
        <v>233</v>
      </c>
    </row>
    <row r="126" s="1" customFormat="1">
      <c r="B126" s="44"/>
      <c r="C126" s="72"/>
      <c r="D126" s="243" t="s">
        <v>159</v>
      </c>
      <c r="E126" s="72"/>
      <c r="F126" s="244" t="s">
        <v>229</v>
      </c>
      <c r="G126" s="72"/>
      <c r="H126" s="72"/>
      <c r="I126" s="201"/>
      <c r="J126" s="72"/>
      <c r="K126" s="72"/>
      <c r="L126" s="70"/>
      <c r="M126" s="245"/>
      <c r="N126" s="45"/>
      <c r="O126" s="45"/>
      <c r="P126" s="45"/>
      <c r="Q126" s="45"/>
      <c r="R126" s="45"/>
      <c r="S126" s="45"/>
      <c r="T126" s="93"/>
      <c r="AT126" s="21" t="s">
        <v>159</v>
      </c>
      <c r="AU126" s="21" t="s">
        <v>88</v>
      </c>
    </row>
    <row r="127" s="1" customFormat="1" ht="16.5" customHeight="1">
      <c r="B127" s="44"/>
      <c r="C127" s="231" t="s">
        <v>234</v>
      </c>
      <c r="D127" s="231" t="s">
        <v>153</v>
      </c>
      <c r="E127" s="232" t="s">
        <v>235</v>
      </c>
      <c r="F127" s="233" t="s">
        <v>236</v>
      </c>
      <c r="G127" s="234" t="s">
        <v>177</v>
      </c>
      <c r="H127" s="235">
        <v>32</v>
      </c>
      <c r="I127" s="236"/>
      <c r="J127" s="237">
        <f>ROUND(I127*H127,2)</f>
        <v>0</v>
      </c>
      <c r="K127" s="233" t="s">
        <v>21</v>
      </c>
      <c r="L127" s="70"/>
      <c r="M127" s="238" t="s">
        <v>21</v>
      </c>
      <c r="N127" s="239" t="s">
        <v>49</v>
      </c>
      <c r="O127" s="45"/>
      <c r="P127" s="240">
        <f>O127*H127</f>
        <v>0</v>
      </c>
      <c r="Q127" s="240">
        <v>0.034500000000000003</v>
      </c>
      <c r="R127" s="240">
        <f>Q127*H127</f>
        <v>1.1040000000000001</v>
      </c>
      <c r="S127" s="240">
        <v>0</v>
      </c>
      <c r="T127" s="241">
        <f>S127*H127</f>
        <v>0</v>
      </c>
      <c r="AR127" s="21" t="s">
        <v>157</v>
      </c>
      <c r="AT127" s="21" t="s">
        <v>153</v>
      </c>
      <c r="AU127" s="21" t="s">
        <v>88</v>
      </c>
      <c r="AY127" s="21" t="s">
        <v>149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21" t="s">
        <v>86</v>
      </c>
      <c r="BK127" s="242">
        <f>ROUND(I127*H127,2)</f>
        <v>0</v>
      </c>
      <c r="BL127" s="21" t="s">
        <v>157</v>
      </c>
      <c r="BM127" s="21" t="s">
        <v>237</v>
      </c>
    </row>
    <row r="128" s="1" customFormat="1">
      <c r="B128" s="44"/>
      <c r="C128" s="72"/>
      <c r="D128" s="243" t="s">
        <v>159</v>
      </c>
      <c r="E128" s="72"/>
      <c r="F128" s="244" t="s">
        <v>229</v>
      </c>
      <c r="G128" s="72"/>
      <c r="H128" s="72"/>
      <c r="I128" s="201"/>
      <c r="J128" s="72"/>
      <c r="K128" s="72"/>
      <c r="L128" s="70"/>
      <c r="M128" s="245"/>
      <c r="N128" s="45"/>
      <c r="O128" s="45"/>
      <c r="P128" s="45"/>
      <c r="Q128" s="45"/>
      <c r="R128" s="45"/>
      <c r="S128" s="45"/>
      <c r="T128" s="93"/>
      <c r="AT128" s="21" t="s">
        <v>159</v>
      </c>
      <c r="AU128" s="21" t="s">
        <v>88</v>
      </c>
    </row>
    <row r="129" s="1" customFormat="1" ht="25.5" customHeight="1">
      <c r="B129" s="44"/>
      <c r="C129" s="231" t="s">
        <v>238</v>
      </c>
      <c r="D129" s="231" t="s">
        <v>153</v>
      </c>
      <c r="E129" s="232" t="s">
        <v>239</v>
      </c>
      <c r="F129" s="233" t="s">
        <v>240</v>
      </c>
      <c r="G129" s="234" t="s">
        <v>241</v>
      </c>
      <c r="H129" s="235">
        <v>1</v>
      </c>
      <c r="I129" s="236"/>
      <c r="J129" s="237">
        <f>ROUND(I129*H129,2)</f>
        <v>0</v>
      </c>
      <c r="K129" s="233" t="s">
        <v>21</v>
      </c>
      <c r="L129" s="70"/>
      <c r="M129" s="238" t="s">
        <v>21</v>
      </c>
      <c r="N129" s="239" t="s">
        <v>49</v>
      </c>
      <c r="O129" s="45"/>
      <c r="P129" s="240">
        <f>O129*H129</f>
        <v>0</v>
      </c>
      <c r="Q129" s="240">
        <v>0.00048000000000000001</v>
      </c>
      <c r="R129" s="240">
        <f>Q129*H129</f>
        <v>0.00048000000000000001</v>
      </c>
      <c r="S129" s="240">
        <v>0</v>
      </c>
      <c r="T129" s="241">
        <f>S129*H129</f>
        <v>0</v>
      </c>
      <c r="AR129" s="21" t="s">
        <v>157</v>
      </c>
      <c r="AT129" s="21" t="s">
        <v>153</v>
      </c>
      <c r="AU129" s="21" t="s">
        <v>88</v>
      </c>
      <c r="AY129" s="21" t="s">
        <v>149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21" t="s">
        <v>86</v>
      </c>
      <c r="BK129" s="242">
        <f>ROUND(I129*H129,2)</f>
        <v>0</v>
      </c>
      <c r="BL129" s="21" t="s">
        <v>157</v>
      </c>
      <c r="BM129" s="21" t="s">
        <v>242</v>
      </c>
    </row>
    <row r="130" s="1" customFormat="1">
      <c r="B130" s="44"/>
      <c r="C130" s="72"/>
      <c r="D130" s="243" t="s">
        <v>159</v>
      </c>
      <c r="E130" s="72"/>
      <c r="F130" s="244" t="s">
        <v>243</v>
      </c>
      <c r="G130" s="72"/>
      <c r="H130" s="72"/>
      <c r="I130" s="201"/>
      <c r="J130" s="72"/>
      <c r="K130" s="72"/>
      <c r="L130" s="70"/>
      <c r="M130" s="245"/>
      <c r="N130" s="45"/>
      <c r="O130" s="45"/>
      <c r="P130" s="45"/>
      <c r="Q130" s="45"/>
      <c r="R130" s="45"/>
      <c r="S130" s="45"/>
      <c r="T130" s="93"/>
      <c r="AT130" s="21" t="s">
        <v>159</v>
      </c>
      <c r="AU130" s="21" t="s">
        <v>88</v>
      </c>
    </row>
    <row r="131" s="1" customFormat="1" ht="16.5" customHeight="1">
      <c r="B131" s="44"/>
      <c r="C131" s="246" t="s">
        <v>244</v>
      </c>
      <c r="D131" s="246" t="s">
        <v>168</v>
      </c>
      <c r="E131" s="247" t="s">
        <v>245</v>
      </c>
      <c r="F131" s="248" t="s">
        <v>246</v>
      </c>
      <c r="G131" s="249" t="s">
        <v>241</v>
      </c>
      <c r="H131" s="250">
        <v>1</v>
      </c>
      <c r="I131" s="251"/>
      <c r="J131" s="252">
        <f>ROUND(I131*H131,2)</f>
        <v>0</v>
      </c>
      <c r="K131" s="248" t="s">
        <v>21</v>
      </c>
      <c r="L131" s="253"/>
      <c r="M131" s="254" t="s">
        <v>21</v>
      </c>
      <c r="N131" s="255" t="s">
        <v>49</v>
      </c>
      <c r="O131" s="45"/>
      <c r="P131" s="240">
        <f>O131*H131</f>
        <v>0</v>
      </c>
      <c r="Q131" s="240">
        <v>0.02188</v>
      </c>
      <c r="R131" s="240">
        <f>Q131*H131</f>
        <v>0.02188</v>
      </c>
      <c r="S131" s="240">
        <v>0</v>
      </c>
      <c r="T131" s="241">
        <f>S131*H131</f>
        <v>0</v>
      </c>
      <c r="AR131" s="21" t="s">
        <v>171</v>
      </c>
      <c r="AT131" s="21" t="s">
        <v>168</v>
      </c>
      <c r="AU131" s="21" t="s">
        <v>88</v>
      </c>
      <c r="AY131" s="21" t="s">
        <v>149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21" t="s">
        <v>86</v>
      </c>
      <c r="BK131" s="242">
        <f>ROUND(I131*H131,2)</f>
        <v>0</v>
      </c>
      <c r="BL131" s="21" t="s">
        <v>157</v>
      </c>
      <c r="BM131" s="21" t="s">
        <v>247</v>
      </c>
    </row>
    <row r="132" s="1" customFormat="1">
      <c r="B132" s="44"/>
      <c r="C132" s="72"/>
      <c r="D132" s="243" t="s">
        <v>159</v>
      </c>
      <c r="E132" s="72"/>
      <c r="F132" s="244" t="s">
        <v>243</v>
      </c>
      <c r="G132" s="72"/>
      <c r="H132" s="72"/>
      <c r="I132" s="201"/>
      <c r="J132" s="72"/>
      <c r="K132" s="72"/>
      <c r="L132" s="70"/>
      <c r="M132" s="245"/>
      <c r="N132" s="45"/>
      <c r="O132" s="45"/>
      <c r="P132" s="45"/>
      <c r="Q132" s="45"/>
      <c r="R132" s="45"/>
      <c r="S132" s="45"/>
      <c r="T132" s="93"/>
      <c r="AT132" s="21" t="s">
        <v>159</v>
      </c>
      <c r="AU132" s="21" t="s">
        <v>88</v>
      </c>
    </row>
    <row r="133" s="11" customFormat="1" ht="29.88" customHeight="1">
      <c r="B133" s="215"/>
      <c r="C133" s="216"/>
      <c r="D133" s="217" t="s">
        <v>77</v>
      </c>
      <c r="E133" s="229" t="s">
        <v>248</v>
      </c>
      <c r="F133" s="229" t="s">
        <v>249</v>
      </c>
      <c r="G133" s="216"/>
      <c r="H133" s="216"/>
      <c r="I133" s="219"/>
      <c r="J133" s="230">
        <f>BK133</f>
        <v>0</v>
      </c>
      <c r="K133" s="216"/>
      <c r="L133" s="221"/>
      <c r="M133" s="222"/>
      <c r="N133" s="223"/>
      <c r="O133" s="223"/>
      <c r="P133" s="224">
        <f>SUM(P134:P170)</f>
        <v>0</v>
      </c>
      <c r="Q133" s="223"/>
      <c r="R133" s="224">
        <f>SUM(R134:R170)</f>
        <v>0</v>
      </c>
      <c r="S133" s="223"/>
      <c r="T133" s="225">
        <f>SUM(T134:T170)</f>
        <v>43.502890000000001</v>
      </c>
      <c r="AR133" s="226" t="s">
        <v>86</v>
      </c>
      <c r="AT133" s="227" t="s">
        <v>77</v>
      </c>
      <c r="AU133" s="227" t="s">
        <v>86</v>
      </c>
      <c r="AY133" s="226" t="s">
        <v>149</v>
      </c>
      <c r="BK133" s="228">
        <f>SUM(BK134:BK170)</f>
        <v>0</v>
      </c>
    </row>
    <row r="134" s="1" customFormat="1" ht="25.5" customHeight="1">
      <c r="B134" s="44"/>
      <c r="C134" s="231" t="s">
        <v>250</v>
      </c>
      <c r="D134" s="231" t="s">
        <v>153</v>
      </c>
      <c r="E134" s="232" t="s">
        <v>251</v>
      </c>
      <c r="F134" s="233" t="s">
        <v>252</v>
      </c>
      <c r="G134" s="234" t="s">
        <v>177</v>
      </c>
      <c r="H134" s="235">
        <v>550</v>
      </c>
      <c r="I134" s="236"/>
      <c r="J134" s="237">
        <f>ROUND(I134*H134,2)</f>
        <v>0</v>
      </c>
      <c r="K134" s="233" t="s">
        <v>21</v>
      </c>
      <c r="L134" s="70"/>
      <c r="M134" s="238" t="s">
        <v>21</v>
      </c>
      <c r="N134" s="239" t="s">
        <v>49</v>
      </c>
      <c r="O134" s="45"/>
      <c r="P134" s="240">
        <f>O134*H134</f>
        <v>0</v>
      </c>
      <c r="Q134" s="240">
        <v>0</v>
      </c>
      <c r="R134" s="240">
        <f>Q134*H134</f>
        <v>0</v>
      </c>
      <c r="S134" s="240">
        <v>0</v>
      </c>
      <c r="T134" s="241">
        <f>S134*H134</f>
        <v>0</v>
      </c>
      <c r="AR134" s="21" t="s">
        <v>157</v>
      </c>
      <c r="AT134" s="21" t="s">
        <v>153</v>
      </c>
      <c r="AU134" s="21" t="s">
        <v>88</v>
      </c>
      <c r="AY134" s="21" t="s">
        <v>149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21" t="s">
        <v>86</v>
      </c>
      <c r="BK134" s="242">
        <f>ROUND(I134*H134,2)</f>
        <v>0</v>
      </c>
      <c r="BL134" s="21" t="s">
        <v>157</v>
      </c>
      <c r="BM134" s="21" t="s">
        <v>253</v>
      </c>
    </row>
    <row r="135" s="1" customFormat="1">
      <c r="B135" s="44"/>
      <c r="C135" s="72"/>
      <c r="D135" s="243" t="s">
        <v>159</v>
      </c>
      <c r="E135" s="72"/>
      <c r="F135" s="244" t="s">
        <v>254</v>
      </c>
      <c r="G135" s="72"/>
      <c r="H135" s="72"/>
      <c r="I135" s="201"/>
      <c r="J135" s="72"/>
      <c r="K135" s="72"/>
      <c r="L135" s="70"/>
      <c r="M135" s="245"/>
      <c r="N135" s="45"/>
      <c r="O135" s="45"/>
      <c r="P135" s="45"/>
      <c r="Q135" s="45"/>
      <c r="R135" s="45"/>
      <c r="S135" s="45"/>
      <c r="T135" s="93"/>
      <c r="AT135" s="21" t="s">
        <v>159</v>
      </c>
      <c r="AU135" s="21" t="s">
        <v>88</v>
      </c>
    </row>
    <row r="136" s="1" customFormat="1" ht="25.5" customHeight="1">
      <c r="B136" s="44"/>
      <c r="C136" s="231" t="s">
        <v>255</v>
      </c>
      <c r="D136" s="231" t="s">
        <v>153</v>
      </c>
      <c r="E136" s="232" t="s">
        <v>256</v>
      </c>
      <c r="F136" s="233" t="s">
        <v>257</v>
      </c>
      <c r="G136" s="234" t="s">
        <v>177</v>
      </c>
      <c r="H136" s="235">
        <v>33000</v>
      </c>
      <c r="I136" s="236"/>
      <c r="J136" s="237">
        <f>ROUND(I136*H136,2)</f>
        <v>0</v>
      </c>
      <c r="K136" s="233" t="s">
        <v>21</v>
      </c>
      <c r="L136" s="70"/>
      <c r="M136" s="238" t="s">
        <v>21</v>
      </c>
      <c r="N136" s="239" t="s">
        <v>49</v>
      </c>
      <c r="O136" s="45"/>
      <c r="P136" s="240">
        <f>O136*H136</f>
        <v>0</v>
      </c>
      <c r="Q136" s="240">
        <v>0</v>
      </c>
      <c r="R136" s="240">
        <f>Q136*H136</f>
        <v>0</v>
      </c>
      <c r="S136" s="240">
        <v>0</v>
      </c>
      <c r="T136" s="241">
        <f>S136*H136</f>
        <v>0</v>
      </c>
      <c r="AR136" s="21" t="s">
        <v>157</v>
      </c>
      <c r="AT136" s="21" t="s">
        <v>153</v>
      </c>
      <c r="AU136" s="21" t="s">
        <v>88</v>
      </c>
      <c r="AY136" s="21" t="s">
        <v>149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21" t="s">
        <v>86</v>
      </c>
      <c r="BK136" s="242">
        <f>ROUND(I136*H136,2)</f>
        <v>0</v>
      </c>
      <c r="BL136" s="21" t="s">
        <v>157</v>
      </c>
      <c r="BM136" s="21" t="s">
        <v>258</v>
      </c>
    </row>
    <row r="137" s="1" customFormat="1">
      <c r="B137" s="44"/>
      <c r="C137" s="72"/>
      <c r="D137" s="243" t="s">
        <v>159</v>
      </c>
      <c r="E137" s="72"/>
      <c r="F137" s="244" t="s">
        <v>259</v>
      </c>
      <c r="G137" s="72"/>
      <c r="H137" s="72"/>
      <c r="I137" s="201"/>
      <c r="J137" s="72"/>
      <c r="K137" s="72"/>
      <c r="L137" s="70"/>
      <c r="M137" s="245"/>
      <c r="N137" s="45"/>
      <c r="O137" s="45"/>
      <c r="P137" s="45"/>
      <c r="Q137" s="45"/>
      <c r="R137" s="45"/>
      <c r="S137" s="45"/>
      <c r="T137" s="93"/>
      <c r="AT137" s="21" t="s">
        <v>159</v>
      </c>
      <c r="AU137" s="21" t="s">
        <v>88</v>
      </c>
    </row>
    <row r="138" s="1" customFormat="1" ht="25.5" customHeight="1">
      <c r="B138" s="44"/>
      <c r="C138" s="231" t="s">
        <v>260</v>
      </c>
      <c r="D138" s="231" t="s">
        <v>153</v>
      </c>
      <c r="E138" s="232" t="s">
        <v>261</v>
      </c>
      <c r="F138" s="233" t="s">
        <v>262</v>
      </c>
      <c r="G138" s="234" t="s">
        <v>177</v>
      </c>
      <c r="H138" s="235">
        <v>550</v>
      </c>
      <c r="I138" s="236"/>
      <c r="J138" s="237">
        <f>ROUND(I138*H138,2)</f>
        <v>0</v>
      </c>
      <c r="K138" s="233" t="s">
        <v>21</v>
      </c>
      <c r="L138" s="70"/>
      <c r="M138" s="238" t="s">
        <v>21</v>
      </c>
      <c r="N138" s="239" t="s">
        <v>49</v>
      </c>
      <c r="O138" s="45"/>
      <c r="P138" s="240">
        <f>O138*H138</f>
        <v>0</v>
      </c>
      <c r="Q138" s="240">
        <v>0</v>
      </c>
      <c r="R138" s="240">
        <f>Q138*H138</f>
        <v>0</v>
      </c>
      <c r="S138" s="240">
        <v>0</v>
      </c>
      <c r="T138" s="241">
        <f>S138*H138</f>
        <v>0</v>
      </c>
      <c r="AR138" s="21" t="s">
        <v>157</v>
      </c>
      <c r="AT138" s="21" t="s">
        <v>153</v>
      </c>
      <c r="AU138" s="21" t="s">
        <v>88</v>
      </c>
      <c r="AY138" s="21" t="s">
        <v>149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21" t="s">
        <v>86</v>
      </c>
      <c r="BK138" s="242">
        <f>ROUND(I138*H138,2)</f>
        <v>0</v>
      </c>
      <c r="BL138" s="21" t="s">
        <v>157</v>
      </c>
      <c r="BM138" s="21" t="s">
        <v>263</v>
      </c>
    </row>
    <row r="139" s="1" customFormat="1">
      <c r="B139" s="44"/>
      <c r="C139" s="72"/>
      <c r="D139" s="243" t="s">
        <v>159</v>
      </c>
      <c r="E139" s="72"/>
      <c r="F139" s="244" t="s">
        <v>254</v>
      </c>
      <c r="G139" s="72"/>
      <c r="H139" s="72"/>
      <c r="I139" s="201"/>
      <c r="J139" s="72"/>
      <c r="K139" s="72"/>
      <c r="L139" s="70"/>
      <c r="M139" s="245"/>
      <c r="N139" s="45"/>
      <c r="O139" s="45"/>
      <c r="P139" s="45"/>
      <c r="Q139" s="45"/>
      <c r="R139" s="45"/>
      <c r="S139" s="45"/>
      <c r="T139" s="93"/>
      <c r="AT139" s="21" t="s">
        <v>159</v>
      </c>
      <c r="AU139" s="21" t="s">
        <v>88</v>
      </c>
    </row>
    <row r="140" s="1" customFormat="1" ht="16.5" customHeight="1">
      <c r="B140" s="44"/>
      <c r="C140" s="231" t="s">
        <v>264</v>
      </c>
      <c r="D140" s="231" t="s">
        <v>153</v>
      </c>
      <c r="E140" s="232" t="s">
        <v>265</v>
      </c>
      <c r="F140" s="233" t="s">
        <v>266</v>
      </c>
      <c r="G140" s="234" t="s">
        <v>177</v>
      </c>
      <c r="H140" s="235">
        <v>550</v>
      </c>
      <c r="I140" s="236"/>
      <c r="J140" s="237">
        <f>ROUND(I140*H140,2)</f>
        <v>0</v>
      </c>
      <c r="K140" s="233" t="s">
        <v>21</v>
      </c>
      <c r="L140" s="70"/>
      <c r="M140" s="238" t="s">
        <v>21</v>
      </c>
      <c r="N140" s="239" t="s">
        <v>49</v>
      </c>
      <c r="O140" s="45"/>
      <c r="P140" s="240">
        <f>O140*H140</f>
        <v>0</v>
      </c>
      <c r="Q140" s="240">
        <v>0</v>
      </c>
      <c r="R140" s="240">
        <f>Q140*H140</f>
        <v>0</v>
      </c>
      <c r="S140" s="240">
        <v>0</v>
      </c>
      <c r="T140" s="241">
        <f>S140*H140</f>
        <v>0</v>
      </c>
      <c r="AR140" s="21" t="s">
        <v>157</v>
      </c>
      <c r="AT140" s="21" t="s">
        <v>153</v>
      </c>
      <c r="AU140" s="21" t="s">
        <v>88</v>
      </c>
      <c r="AY140" s="21" t="s">
        <v>149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21" t="s">
        <v>86</v>
      </c>
      <c r="BK140" s="242">
        <f>ROUND(I140*H140,2)</f>
        <v>0</v>
      </c>
      <c r="BL140" s="21" t="s">
        <v>157</v>
      </c>
      <c r="BM140" s="21" t="s">
        <v>267</v>
      </c>
    </row>
    <row r="141" s="1" customFormat="1">
      <c r="B141" s="44"/>
      <c r="C141" s="72"/>
      <c r="D141" s="243" t="s">
        <v>159</v>
      </c>
      <c r="E141" s="72"/>
      <c r="F141" s="244" t="s">
        <v>268</v>
      </c>
      <c r="G141" s="72"/>
      <c r="H141" s="72"/>
      <c r="I141" s="201"/>
      <c r="J141" s="72"/>
      <c r="K141" s="72"/>
      <c r="L141" s="70"/>
      <c r="M141" s="245"/>
      <c r="N141" s="45"/>
      <c r="O141" s="45"/>
      <c r="P141" s="45"/>
      <c r="Q141" s="45"/>
      <c r="R141" s="45"/>
      <c r="S141" s="45"/>
      <c r="T141" s="93"/>
      <c r="AT141" s="21" t="s">
        <v>159</v>
      </c>
      <c r="AU141" s="21" t="s">
        <v>88</v>
      </c>
    </row>
    <row r="142" s="1" customFormat="1" ht="16.5" customHeight="1">
      <c r="B142" s="44"/>
      <c r="C142" s="231" t="s">
        <v>269</v>
      </c>
      <c r="D142" s="231" t="s">
        <v>153</v>
      </c>
      <c r="E142" s="232" t="s">
        <v>270</v>
      </c>
      <c r="F142" s="233" t="s">
        <v>271</v>
      </c>
      <c r="G142" s="234" t="s">
        <v>177</v>
      </c>
      <c r="H142" s="235">
        <v>33000</v>
      </c>
      <c r="I142" s="236"/>
      <c r="J142" s="237">
        <f>ROUND(I142*H142,2)</f>
        <v>0</v>
      </c>
      <c r="K142" s="233" t="s">
        <v>21</v>
      </c>
      <c r="L142" s="70"/>
      <c r="M142" s="238" t="s">
        <v>21</v>
      </c>
      <c r="N142" s="239" t="s">
        <v>49</v>
      </c>
      <c r="O142" s="45"/>
      <c r="P142" s="240">
        <f>O142*H142</f>
        <v>0</v>
      </c>
      <c r="Q142" s="240">
        <v>0</v>
      </c>
      <c r="R142" s="240">
        <f>Q142*H142</f>
        <v>0</v>
      </c>
      <c r="S142" s="240">
        <v>0</v>
      </c>
      <c r="T142" s="241">
        <f>S142*H142</f>
        <v>0</v>
      </c>
      <c r="AR142" s="21" t="s">
        <v>157</v>
      </c>
      <c r="AT142" s="21" t="s">
        <v>153</v>
      </c>
      <c r="AU142" s="21" t="s">
        <v>88</v>
      </c>
      <c r="AY142" s="21" t="s">
        <v>149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21" t="s">
        <v>86</v>
      </c>
      <c r="BK142" s="242">
        <f>ROUND(I142*H142,2)</f>
        <v>0</v>
      </c>
      <c r="BL142" s="21" t="s">
        <v>157</v>
      </c>
      <c r="BM142" s="21" t="s">
        <v>272</v>
      </c>
    </row>
    <row r="143" s="1" customFormat="1">
      <c r="B143" s="44"/>
      <c r="C143" s="72"/>
      <c r="D143" s="243" t="s">
        <v>159</v>
      </c>
      <c r="E143" s="72"/>
      <c r="F143" s="244" t="s">
        <v>259</v>
      </c>
      <c r="G143" s="72"/>
      <c r="H143" s="72"/>
      <c r="I143" s="201"/>
      <c r="J143" s="72"/>
      <c r="K143" s="72"/>
      <c r="L143" s="70"/>
      <c r="M143" s="245"/>
      <c r="N143" s="45"/>
      <c r="O143" s="45"/>
      <c r="P143" s="45"/>
      <c r="Q143" s="45"/>
      <c r="R143" s="45"/>
      <c r="S143" s="45"/>
      <c r="T143" s="93"/>
      <c r="AT143" s="21" t="s">
        <v>159</v>
      </c>
      <c r="AU143" s="21" t="s">
        <v>88</v>
      </c>
    </row>
    <row r="144" s="1" customFormat="1" ht="16.5" customHeight="1">
      <c r="B144" s="44"/>
      <c r="C144" s="231" t="s">
        <v>273</v>
      </c>
      <c r="D144" s="231" t="s">
        <v>153</v>
      </c>
      <c r="E144" s="232" t="s">
        <v>274</v>
      </c>
      <c r="F144" s="233" t="s">
        <v>275</v>
      </c>
      <c r="G144" s="234" t="s">
        <v>189</v>
      </c>
      <c r="H144" s="235">
        <v>20</v>
      </c>
      <c r="I144" s="236"/>
      <c r="J144" s="237">
        <f>ROUND(I144*H144,2)</f>
        <v>0</v>
      </c>
      <c r="K144" s="233" t="s">
        <v>21</v>
      </c>
      <c r="L144" s="70"/>
      <c r="M144" s="238" t="s">
        <v>21</v>
      </c>
      <c r="N144" s="239" t="s">
        <v>49</v>
      </c>
      <c r="O144" s="45"/>
      <c r="P144" s="240">
        <f>O144*H144</f>
        <v>0</v>
      </c>
      <c r="Q144" s="240">
        <v>0</v>
      </c>
      <c r="R144" s="240">
        <f>Q144*H144</f>
        <v>0</v>
      </c>
      <c r="S144" s="240">
        <v>0</v>
      </c>
      <c r="T144" s="241">
        <f>S144*H144</f>
        <v>0</v>
      </c>
      <c r="AR144" s="21" t="s">
        <v>157</v>
      </c>
      <c r="AT144" s="21" t="s">
        <v>153</v>
      </c>
      <c r="AU144" s="21" t="s">
        <v>88</v>
      </c>
      <c r="AY144" s="21" t="s">
        <v>149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21" t="s">
        <v>86</v>
      </c>
      <c r="BK144" s="242">
        <f>ROUND(I144*H144,2)</f>
        <v>0</v>
      </c>
      <c r="BL144" s="21" t="s">
        <v>157</v>
      </c>
      <c r="BM144" s="21" t="s">
        <v>276</v>
      </c>
    </row>
    <row r="145" s="1" customFormat="1">
      <c r="B145" s="44"/>
      <c r="C145" s="72"/>
      <c r="D145" s="243" t="s">
        <v>159</v>
      </c>
      <c r="E145" s="72"/>
      <c r="F145" s="244" t="s">
        <v>277</v>
      </c>
      <c r="G145" s="72"/>
      <c r="H145" s="72"/>
      <c r="I145" s="201"/>
      <c r="J145" s="72"/>
      <c r="K145" s="72"/>
      <c r="L145" s="70"/>
      <c r="M145" s="245"/>
      <c r="N145" s="45"/>
      <c r="O145" s="45"/>
      <c r="P145" s="45"/>
      <c r="Q145" s="45"/>
      <c r="R145" s="45"/>
      <c r="S145" s="45"/>
      <c r="T145" s="93"/>
      <c r="AT145" s="21" t="s">
        <v>159</v>
      </c>
      <c r="AU145" s="21" t="s">
        <v>88</v>
      </c>
    </row>
    <row r="146" s="1" customFormat="1" ht="16.5" customHeight="1">
      <c r="B146" s="44"/>
      <c r="C146" s="231" t="s">
        <v>278</v>
      </c>
      <c r="D146" s="231" t="s">
        <v>153</v>
      </c>
      <c r="E146" s="232" t="s">
        <v>279</v>
      </c>
      <c r="F146" s="233" t="s">
        <v>280</v>
      </c>
      <c r="G146" s="234" t="s">
        <v>189</v>
      </c>
      <c r="H146" s="235">
        <v>1200</v>
      </c>
      <c r="I146" s="236"/>
      <c r="J146" s="237">
        <f>ROUND(I146*H146,2)</f>
        <v>0</v>
      </c>
      <c r="K146" s="233" t="s">
        <v>21</v>
      </c>
      <c r="L146" s="70"/>
      <c r="M146" s="238" t="s">
        <v>21</v>
      </c>
      <c r="N146" s="239" t="s">
        <v>49</v>
      </c>
      <c r="O146" s="45"/>
      <c r="P146" s="240">
        <f>O146*H146</f>
        <v>0</v>
      </c>
      <c r="Q146" s="240">
        <v>0</v>
      </c>
      <c r="R146" s="240">
        <f>Q146*H146</f>
        <v>0</v>
      </c>
      <c r="S146" s="240">
        <v>0</v>
      </c>
      <c r="T146" s="241">
        <f>S146*H146</f>
        <v>0</v>
      </c>
      <c r="AR146" s="21" t="s">
        <v>157</v>
      </c>
      <c r="AT146" s="21" t="s">
        <v>153</v>
      </c>
      <c r="AU146" s="21" t="s">
        <v>88</v>
      </c>
      <c r="AY146" s="21" t="s">
        <v>149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21" t="s">
        <v>86</v>
      </c>
      <c r="BK146" s="242">
        <f>ROUND(I146*H146,2)</f>
        <v>0</v>
      </c>
      <c r="BL146" s="21" t="s">
        <v>157</v>
      </c>
      <c r="BM146" s="21" t="s">
        <v>281</v>
      </c>
    </row>
    <row r="147" s="1" customFormat="1">
      <c r="B147" s="44"/>
      <c r="C147" s="72"/>
      <c r="D147" s="243" t="s">
        <v>159</v>
      </c>
      <c r="E147" s="72"/>
      <c r="F147" s="244" t="s">
        <v>259</v>
      </c>
      <c r="G147" s="72"/>
      <c r="H147" s="72"/>
      <c r="I147" s="201"/>
      <c r="J147" s="72"/>
      <c r="K147" s="72"/>
      <c r="L147" s="70"/>
      <c r="M147" s="245"/>
      <c r="N147" s="45"/>
      <c r="O147" s="45"/>
      <c r="P147" s="45"/>
      <c r="Q147" s="45"/>
      <c r="R147" s="45"/>
      <c r="S147" s="45"/>
      <c r="T147" s="93"/>
      <c r="AT147" s="21" t="s">
        <v>159</v>
      </c>
      <c r="AU147" s="21" t="s">
        <v>88</v>
      </c>
    </row>
    <row r="148" s="1" customFormat="1" ht="25.5" customHeight="1">
      <c r="B148" s="44"/>
      <c r="C148" s="231" t="s">
        <v>282</v>
      </c>
      <c r="D148" s="231" t="s">
        <v>153</v>
      </c>
      <c r="E148" s="232" t="s">
        <v>283</v>
      </c>
      <c r="F148" s="233" t="s">
        <v>284</v>
      </c>
      <c r="G148" s="234" t="s">
        <v>285</v>
      </c>
      <c r="H148" s="235">
        <v>60</v>
      </c>
      <c r="I148" s="236"/>
      <c r="J148" s="237">
        <f>ROUND(I148*H148,2)</f>
        <v>0</v>
      </c>
      <c r="K148" s="233" t="s">
        <v>21</v>
      </c>
      <c r="L148" s="70"/>
      <c r="M148" s="238" t="s">
        <v>21</v>
      </c>
      <c r="N148" s="239" t="s">
        <v>49</v>
      </c>
      <c r="O148" s="45"/>
      <c r="P148" s="240">
        <f>O148*H148</f>
        <v>0</v>
      </c>
      <c r="Q148" s="240">
        <v>0</v>
      </c>
      <c r="R148" s="240">
        <f>Q148*H148</f>
        <v>0</v>
      </c>
      <c r="S148" s="240">
        <v>0</v>
      </c>
      <c r="T148" s="241">
        <f>S148*H148</f>
        <v>0</v>
      </c>
      <c r="AR148" s="21" t="s">
        <v>157</v>
      </c>
      <c r="AT148" s="21" t="s">
        <v>153</v>
      </c>
      <c r="AU148" s="21" t="s">
        <v>88</v>
      </c>
      <c r="AY148" s="21" t="s">
        <v>149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21" t="s">
        <v>86</v>
      </c>
      <c r="BK148" s="242">
        <f>ROUND(I148*H148,2)</f>
        <v>0</v>
      </c>
      <c r="BL148" s="21" t="s">
        <v>157</v>
      </c>
      <c r="BM148" s="21" t="s">
        <v>286</v>
      </c>
    </row>
    <row r="149" s="1" customFormat="1" ht="25.5" customHeight="1">
      <c r="B149" s="44"/>
      <c r="C149" s="231" t="s">
        <v>287</v>
      </c>
      <c r="D149" s="231" t="s">
        <v>153</v>
      </c>
      <c r="E149" s="232" t="s">
        <v>288</v>
      </c>
      <c r="F149" s="233" t="s">
        <v>289</v>
      </c>
      <c r="G149" s="234" t="s">
        <v>241</v>
      </c>
      <c r="H149" s="235">
        <v>5</v>
      </c>
      <c r="I149" s="236"/>
      <c r="J149" s="237">
        <f>ROUND(I149*H149,2)</f>
        <v>0</v>
      </c>
      <c r="K149" s="233" t="s">
        <v>21</v>
      </c>
      <c r="L149" s="70"/>
      <c r="M149" s="238" t="s">
        <v>21</v>
      </c>
      <c r="N149" s="239" t="s">
        <v>49</v>
      </c>
      <c r="O149" s="45"/>
      <c r="P149" s="240">
        <f>O149*H149</f>
        <v>0</v>
      </c>
      <c r="Q149" s="240">
        <v>0</v>
      </c>
      <c r="R149" s="240">
        <f>Q149*H149</f>
        <v>0</v>
      </c>
      <c r="S149" s="240">
        <v>0</v>
      </c>
      <c r="T149" s="241">
        <f>S149*H149</f>
        <v>0</v>
      </c>
      <c r="AR149" s="21" t="s">
        <v>157</v>
      </c>
      <c r="AT149" s="21" t="s">
        <v>153</v>
      </c>
      <c r="AU149" s="21" t="s">
        <v>88</v>
      </c>
      <c r="AY149" s="21" t="s">
        <v>149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21" t="s">
        <v>86</v>
      </c>
      <c r="BK149" s="242">
        <f>ROUND(I149*H149,2)</f>
        <v>0</v>
      </c>
      <c r="BL149" s="21" t="s">
        <v>157</v>
      </c>
      <c r="BM149" s="21" t="s">
        <v>290</v>
      </c>
    </row>
    <row r="150" s="1" customFormat="1" ht="25.5" customHeight="1">
      <c r="B150" s="44"/>
      <c r="C150" s="231" t="s">
        <v>291</v>
      </c>
      <c r="D150" s="231" t="s">
        <v>153</v>
      </c>
      <c r="E150" s="232" t="s">
        <v>292</v>
      </c>
      <c r="F150" s="233" t="s">
        <v>293</v>
      </c>
      <c r="G150" s="234" t="s">
        <v>241</v>
      </c>
      <c r="H150" s="235">
        <v>100</v>
      </c>
      <c r="I150" s="236"/>
      <c r="J150" s="237">
        <f>ROUND(I150*H150,2)</f>
        <v>0</v>
      </c>
      <c r="K150" s="233" t="s">
        <v>21</v>
      </c>
      <c r="L150" s="70"/>
      <c r="M150" s="238" t="s">
        <v>21</v>
      </c>
      <c r="N150" s="239" t="s">
        <v>49</v>
      </c>
      <c r="O150" s="45"/>
      <c r="P150" s="240">
        <f>O150*H150</f>
        <v>0</v>
      </c>
      <c r="Q150" s="240">
        <v>0</v>
      </c>
      <c r="R150" s="240">
        <f>Q150*H150</f>
        <v>0</v>
      </c>
      <c r="S150" s="240">
        <v>0</v>
      </c>
      <c r="T150" s="241">
        <f>S150*H150</f>
        <v>0</v>
      </c>
      <c r="AR150" s="21" t="s">
        <v>157</v>
      </c>
      <c r="AT150" s="21" t="s">
        <v>153</v>
      </c>
      <c r="AU150" s="21" t="s">
        <v>88</v>
      </c>
      <c r="AY150" s="21" t="s">
        <v>149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21" t="s">
        <v>86</v>
      </c>
      <c r="BK150" s="242">
        <f>ROUND(I150*H150,2)</f>
        <v>0</v>
      </c>
      <c r="BL150" s="21" t="s">
        <v>157</v>
      </c>
      <c r="BM150" s="21" t="s">
        <v>294</v>
      </c>
    </row>
    <row r="151" s="1" customFormat="1" ht="16.5" customHeight="1">
      <c r="B151" s="44"/>
      <c r="C151" s="231" t="s">
        <v>295</v>
      </c>
      <c r="D151" s="231" t="s">
        <v>153</v>
      </c>
      <c r="E151" s="232" t="s">
        <v>296</v>
      </c>
      <c r="F151" s="233" t="s">
        <v>297</v>
      </c>
      <c r="G151" s="234" t="s">
        <v>177</v>
      </c>
      <c r="H151" s="235">
        <v>2</v>
      </c>
      <c r="I151" s="236"/>
      <c r="J151" s="237">
        <f>ROUND(I151*H151,2)</f>
        <v>0</v>
      </c>
      <c r="K151" s="233" t="s">
        <v>21</v>
      </c>
      <c r="L151" s="70"/>
      <c r="M151" s="238" t="s">
        <v>21</v>
      </c>
      <c r="N151" s="239" t="s">
        <v>49</v>
      </c>
      <c r="O151" s="45"/>
      <c r="P151" s="240">
        <f>O151*H151</f>
        <v>0</v>
      </c>
      <c r="Q151" s="240">
        <v>0</v>
      </c>
      <c r="R151" s="240">
        <f>Q151*H151</f>
        <v>0</v>
      </c>
      <c r="S151" s="240">
        <v>0.26100000000000001</v>
      </c>
      <c r="T151" s="241">
        <f>S151*H151</f>
        <v>0.52200000000000002</v>
      </c>
      <c r="AR151" s="21" t="s">
        <v>157</v>
      </c>
      <c r="AT151" s="21" t="s">
        <v>153</v>
      </c>
      <c r="AU151" s="21" t="s">
        <v>88</v>
      </c>
      <c r="AY151" s="21" t="s">
        <v>149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21" t="s">
        <v>86</v>
      </c>
      <c r="BK151" s="242">
        <f>ROUND(I151*H151,2)</f>
        <v>0</v>
      </c>
      <c r="BL151" s="21" t="s">
        <v>157</v>
      </c>
      <c r="BM151" s="21" t="s">
        <v>298</v>
      </c>
    </row>
    <row r="152" s="1" customFormat="1">
      <c r="B152" s="44"/>
      <c r="C152" s="72"/>
      <c r="D152" s="243" t="s">
        <v>159</v>
      </c>
      <c r="E152" s="72"/>
      <c r="F152" s="244" t="s">
        <v>299</v>
      </c>
      <c r="G152" s="72"/>
      <c r="H152" s="72"/>
      <c r="I152" s="201"/>
      <c r="J152" s="72"/>
      <c r="K152" s="72"/>
      <c r="L152" s="70"/>
      <c r="M152" s="245"/>
      <c r="N152" s="45"/>
      <c r="O152" s="45"/>
      <c r="P152" s="45"/>
      <c r="Q152" s="45"/>
      <c r="R152" s="45"/>
      <c r="S152" s="45"/>
      <c r="T152" s="93"/>
      <c r="AT152" s="21" t="s">
        <v>159</v>
      </c>
      <c r="AU152" s="21" t="s">
        <v>88</v>
      </c>
    </row>
    <row r="153" s="1" customFormat="1" ht="16.5" customHeight="1">
      <c r="B153" s="44"/>
      <c r="C153" s="231" t="s">
        <v>300</v>
      </c>
      <c r="D153" s="231" t="s">
        <v>153</v>
      </c>
      <c r="E153" s="232" t="s">
        <v>301</v>
      </c>
      <c r="F153" s="233" t="s">
        <v>302</v>
      </c>
      <c r="G153" s="234" t="s">
        <v>177</v>
      </c>
      <c r="H153" s="235">
        <v>3</v>
      </c>
      <c r="I153" s="236"/>
      <c r="J153" s="237">
        <f>ROUND(I153*H153,2)</f>
        <v>0</v>
      </c>
      <c r="K153" s="233" t="s">
        <v>21</v>
      </c>
      <c r="L153" s="70"/>
      <c r="M153" s="238" t="s">
        <v>21</v>
      </c>
      <c r="N153" s="239" t="s">
        <v>49</v>
      </c>
      <c r="O153" s="45"/>
      <c r="P153" s="240">
        <f>O153*H153</f>
        <v>0</v>
      </c>
      <c r="Q153" s="240">
        <v>0</v>
      </c>
      <c r="R153" s="240">
        <f>Q153*H153</f>
        <v>0</v>
      </c>
      <c r="S153" s="240">
        <v>0.055</v>
      </c>
      <c r="T153" s="241">
        <f>S153*H153</f>
        <v>0.16500000000000001</v>
      </c>
      <c r="AR153" s="21" t="s">
        <v>157</v>
      </c>
      <c r="AT153" s="21" t="s">
        <v>153</v>
      </c>
      <c r="AU153" s="21" t="s">
        <v>88</v>
      </c>
      <c r="AY153" s="21" t="s">
        <v>149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21" t="s">
        <v>86</v>
      </c>
      <c r="BK153" s="242">
        <f>ROUND(I153*H153,2)</f>
        <v>0</v>
      </c>
      <c r="BL153" s="21" t="s">
        <v>157</v>
      </c>
      <c r="BM153" s="21" t="s">
        <v>303</v>
      </c>
    </row>
    <row r="154" s="1" customFormat="1">
      <c r="B154" s="44"/>
      <c r="C154" s="72"/>
      <c r="D154" s="243" t="s">
        <v>159</v>
      </c>
      <c r="E154" s="72"/>
      <c r="F154" s="244" t="s">
        <v>304</v>
      </c>
      <c r="G154" s="72"/>
      <c r="H154" s="72"/>
      <c r="I154" s="201"/>
      <c r="J154" s="72"/>
      <c r="K154" s="72"/>
      <c r="L154" s="70"/>
      <c r="M154" s="245"/>
      <c r="N154" s="45"/>
      <c r="O154" s="45"/>
      <c r="P154" s="45"/>
      <c r="Q154" s="45"/>
      <c r="R154" s="45"/>
      <c r="S154" s="45"/>
      <c r="T154" s="93"/>
      <c r="AT154" s="21" t="s">
        <v>159</v>
      </c>
      <c r="AU154" s="21" t="s">
        <v>88</v>
      </c>
    </row>
    <row r="155" s="1" customFormat="1" ht="16.5" customHeight="1">
      <c r="B155" s="44"/>
      <c r="C155" s="231" t="s">
        <v>305</v>
      </c>
      <c r="D155" s="231" t="s">
        <v>153</v>
      </c>
      <c r="E155" s="232" t="s">
        <v>306</v>
      </c>
      <c r="F155" s="233" t="s">
        <v>307</v>
      </c>
      <c r="G155" s="234" t="s">
        <v>189</v>
      </c>
      <c r="H155" s="235">
        <v>25</v>
      </c>
      <c r="I155" s="236"/>
      <c r="J155" s="237">
        <f>ROUND(I155*H155,2)</f>
        <v>0</v>
      </c>
      <c r="K155" s="233" t="s">
        <v>21</v>
      </c>
      <c r="L155" s="70"/>
      <c r="M155" s="238" t="s">
        <v>21</v>
      </c>
      <c r="N155" s="239" t="s">
        <v>49</v>
      </c>
      <c r="O155" s="45"/>
      <c r="P155" s="240">
        <f>O155*H155</f>
        <v>0</v>
      </c>
      <c r="Q155" s="240">
        <v>0</v>
      </c>
      <c r="R155" s="240">
        <f>Q155*H155</f>
        <v>0</v>
      </c>
      <c r="S155" s="240">
        <v>0.070000000000000007</v>
      </c>
      <c r="T155" s="241">
        <f>S155*H155</f>
        <v>1.7500000000000002</v>
      </c>
      <c r="AR155" s="21" t="s">
        <v>157</v>
      </c>
      <c r="AT155" s="21" t="s">
        <v>153</v>
      </c>
      <c r="AU155" s="21" t="s">
        <v>88</v>
      </c>
      <c r="AY155" s="21" t="s">
        <v>149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21" t="s">
        <v>86</v>
      </c>
      <c r="BK155" s="242">
        <f>ROUND(I155*H155,2)</f>
        <v>0</v>
      </c>
      <c r="BL155" s="21" t="s">
        <v>157</v>
      </c>
      <c r="BM155" s="21" t="s">
        <v>308</v>
      </c>
    </row>
    <row r="156" s="1" customFormat="1">
      <c r="B156" s="44"/>
      <c r="C156" s="72"/>
      <c r="D156" s="243" t="s">
        <v>159</v>
      </c>
      <c r="E156" s="72"/>
      <c r="F156" s="244" t="s">
        <v>309</v>
      </c>
      <c r="G156" s="72"/>
      <c r="H156" s="72"/>
      <c r="I156" s="201"/>
      <c r="J156" s="72"/>
      <c r="K156" s="72"/>
      <c r="L156" s="70"/>
      <c r="M156" s="245"/>
      <c r="N156" s="45"/>
      <c r="O156" s="45"/>
      <c r="P156" s="45"/>
      <c r="Q156" s="45"/>
      <c r="R156" s="45"/>
      <c r="S156" s="45"/>
      <c r="T156" s="93"/>
      <c r="AT156" s="21" t="s">
        <v>159</v>
      </c>
      <c r="AU156" s="21" t="s">
        <v>88</v>
      </c>
    </row>
    <row r="157" s="1" customFormat="1" ht="16.5" customHeight="1">
      <c r="B157" s="44"/>
      <c r="C157" s="231" t="s">
        <v>310</v>
      </c>
      <c r="D157" s="231" t="s">
        <v>153</v>
      </c>
      <c r="E157" s="232" t="s">
        <v>311</v>
      </c>
      <c r="F157" s="233" t="s">
        <v>312</v>
      </c>
      <c r="G157" s="234" t="s">
        <v>177</v>
      </c>
      <c r="H157" s="235">
        <v>2</v>
      </c>
      <c r="I157" s="236"/>
      <c r="J157" s="237">
        <f>ROUND(I157*H157,2)</f>
        <v>0</v>
      </c>
      <c r="K157" s="233" t="s">
        <v>21</v>
      </c>
      <c r="L157" s="70"/>
      <c r="M157" s="238" t="s">
        <v>21</v>
      </c>
      <c r="N157" s="239" t="s">
        <v>49</v>
      </c>
      <c r="O157" s="45"/>
      <c r="P157" s="240">
        <f>O157*H157</f>
        <v>0</v>
      </c>
      <c r="Q157" s="240">
        <v>0</v>
      </c>
      <c r="R157" s="240">
        <f>Q157*H157</f>
        <v>0</v>
      </c>
      <c r="S157" s="240">
        <v>0.055</v>
      </c>
      <c r="T157" s="241">
        <f>S157*H157</f>
        <v>0.11</v>
      </c>
      <c r="AR157" s="21" t="s">
        <v>157</v>
      </c>
      <c r="AT157" s="21" t="s">
        <v>153</v>
      </c>
      <c r="AU157" s="21" t="s">
        <v>88</v>
      </c>
      <c r="AY157" s="21" t="s">
        <v>149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21" t="s">
        <v>86</v>
      </c>
      <c r="BK157" s="242">
        <f>ROUND(I157*H157,2)</f>
        <v>0</v>
      </c>
      <c r="BL157" s="21" t="s">
        <v>157</v>
      </c>
      <c r="BM157" s="21" t="s">
        <v>313</v>
      </c>
    </row>
    <row r="158" s="1" customFormat="1">
      <c r="B158" s="44"/>
      <c r="C158" s="72"/>
      <c r="D158" s="243" t="s">
        <v>159</v>
      </c>
      <c r="E158" s="72"/>
      <c r="F158" s="244" t="s">
        <v>299</v>
      </c>
      <c r="G158" s="72"/>
      <c r="H158" s="72"/>
      <c r="I158" s="201"/>
      <c r="J158" s="72"/>
      <c r="K158" s="72"/>
      <c r="L158" s="70"/>
      <c r="M158" s="245"/>
      <c r="N158" s="45"/>
      <c r="O158" s="45"/>
      <c r="P158" s="45"/>
      <c r="Q158" s="45"/>
      <c r="R158" s="45"/>
      <c r="S158" s="45"/>
      <c r="T158" s="93"/>
      <c r="AT158" s="21" t="s">
        <v>159</v>
      </c>
      <c r="AU158" s="21" t="s">
        <v>88</v>
      </c>
    </row>
    <row r="159" s="1" customFormat="1" ht="16.5" customHeight="1">
      <c r="B159" s="44"/>
      <c r="C159" s="231" t="s">
        <v>314</v>
      </c>
      <c r="D159" s="231" t="s">
        <v>153</v>
      </c>
      <c r="E159" s="232" t="s">
        <v>315</v>
      </c>
      <c r="F159" s="233" t="s">
        <v>316</v>
      </c>
      <c r="G159" s="234" t="s">
        <v>177</v>
      </c>
      <c r="H159" s="235">
        <v>61</v>
      </c>
      <c r="I159" s="236"/>
      <c r="J159" s="237">
        <f>ROUND(I159*H159,2)</f>
        <v>0</v>
      </c>
      <c r="K159" s="233" t="s">
        <v>21</v>
      </c>
      <c r="L159" s="70"/>
      <c r="M159" s="238" t="s">
        <v>21</v>
      </c>
      <c r="N159" s="239" t="s">
        <v>49</v>
      </c>
      <c r="O159" s="45"/>
      <c r="P159" s="240">
        <f>O159*H159</f>
        <v>0</v>
      </c>
      <c r="Q159" s="240">
        <v>0</v>
      </c>
      <c r="R159" s="240">
        <f>Q159*H159</f>
        <v>0</v>
      </c>
      <c r="S159" s="240">
        <v>0.027</v>
      </c>
      <c r="T159" s="241">
        <f>S159*H159</f>
        <v>1.647</v>
      </c>
      <c r="AR159" s="21" t="s">
        <v>157</v>
      </c>
      <c r="AT159" s="21" t="s">
        <v>153</v>
      </c>
      <c r="AU159" s="21" t="s">
        <v>88</v>
      </c>
      <c r="AY159" s="21" t="s">
        <v>149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21" t="s">
        <v>86</v>
      </c>
      <c r="BK159" s="242">
        <f>ROUND(I159*H159,2)</f>
        <v>0</v>
      </c>
      <c r="BL159" s="21" t="s">
        <v>157</v>
      </c>
      <c r="BM159" s="21" t="s">
        <v>317</v>
      </c>
    </row>
    <row r="160" s="1" customFormat="1">
      <c r="B160" s="44"/>
      <c r="C160" s="72"/>
      <c r="D160" s="243" t="s">
        <v>159</v>
      </c>
      <c r="E160" s="72"/>
      <c r="F160" s="244" t="s">
        <v>318</v>
      </c>
      <c r="G160" s="72"/>
      <c r="H160" s="72"/>
      <c r="I160" s="201"/>
      <c r="J160" s="72"/>
      <c r="K160" s="72"/>
      <c r="L160" s="70"/>
      <c r="M160" s="245"/>
      <c r="N160" s="45"/>
      <c r="O160" s="45"/>
      <c r="P160" s="45"/>
      <c r="Q160" s="45"/>
      <c r="R160" s="45"/>
      <c r="S160" s="45"/>
      <c r="T160" s="93"/>
      <c r="AT160" s="21" t="s">
        <v>159</v>
      </c>
      <c r="AU160" s="21" t="s">
        <v>88</v>
      </c>
    </row>
    <row r="161" s="1" customFormat="1" ht="16.5" customHeight="1">
      <c r="B161" s="44"/>
      <c r="C161" s="231" t="s">
        <v>319</v>
      </c>
      <c r="D161" s="231" t="s">
        <v>153</v>
      </c>
      <c r="E161" s="232" t="s">
        <v>320</v>
      </c>
      <c r="F161" s="233" t="s">
        <v>321</v>
      </c>
      <c r="G161" s="234" t="s">
        <v>177</v>
      </c>
      <c r="H161" s="235">
        <v>10.17</v>
      </c>
      <c r="I161" s="236"/>
      <c r="J161" s="237">
        <f>ROUND(I161*H161,2)</f>
        <v>0</v>
      </c>
      <c r="K161" s="233" t="s">
        <v>21</v>
      </c>
      <c r="L161" s="70"/>
      <c r="M161" s="238" t="s">
        <v>21</v>
      </c>
      <c r="N161" s="239" t="s">
        <v>49</v>
      </c>
      <c r="O161" s="45"/>
      <c r="P161" s="240">
        <f>O161*H161</f>
        <v>0</v>
      </c>
      <c r="Q161" s="240">
        <v>0</v>
      </c>
      <c r="R161" s="240">
        <f>Q161*H161</f>
        <v>0</v>
      </c>
      <c r="S161" s="240">
        <v>0.067000000000000004</v>
      </c>
      <c r="T161" s="241">
        <f>S161*H161</f>
        <v>0.68139000000000005</v>
      </c>
      <c r="AR161" s="21" t="s">
        <v>157</v>
      </c>
      <c r="AT161" s="21" t="s">
        <v>153</v>
      </c>
      <c r="AU161" s="21" t="s">
        <v>88</v>
      </c>
      <c r="AY161" s="21" t="s">
        <v>149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21" t="s">
        <v>86</v>
      </c>
      <c r="BK161" s="242">
        <f>ROUND(I161*H161,2)</f>
        <v>0</v>
      </c>
      <c r="BL161" s="21" t="s">
        <v>157</v>
      </c>
      <c r="BM161" s="21" t="s">
        <v>322</v>
      </c>
    </row>
    <row r="162" s="1" customFormat="1">
      <c r="B162" s="44"/>
      <c r="C162" s="72"/>
      <c r="D162" s="243" t="s">
        <v>159</v>
      </c>
      <c r="E162" s="72"/>
      <c r="F162" s="244" t="s">
        <v>323</v>
      </c>
      <c r="G162" s="72"/>
      <c r="H162" s="72"/>
      <c r="I162" s="201"/>
      <c r="J162" s="72"/>
      <c r="K162" s="72"/>
      <c r="L162" s="70"/>
      <c r="M162" s="245"/>
      <c r="N162" s="45"/>
      <c r="O162" s="45"/>
      <c r="P162" s="45"/>
      <c r="Q162" s="45"/>
      <c r="R162" s="45"/>
      <c r="S162" s="45"/>
      <c r="T162" s="93"/>
      <c r="AT162" s="21" t="s">
        <v>159</v>
      </c>
      <c r="AU162" s="21" t="s">
        <v>88</v>
      </c>
    </row>
    <row r="163" s="1" customFormat="1" ht="25.5" customHeight="1">
      <c r="B163" s="44"/>
      <c r="C163" s="231" t="s">
        <v>324</v>
      </c>
      <c r="D163" s="231" t="s">
        <v>153</v>
      </c>
      <c r="E163" s="232" t="s">
        <v>325</v>
      </c>
      <c r="F163" s="233" t="s">
        <v>326</v>
      </c>
      <c r="G163" s="234" t="s">
        <v>189</v>
      </c>
      <c r="H163" s="235">
        <v>1.5</v>
      </c>
      <c r="I163" s="236"/>
      <c r="J163" s="237">
        <f>ROUND(I163*H163,2)</f>
        <v>0</v>
      </c>
      <c r="K163" s="233" t="s">
        <v>21</v>
      </c>
      <c r="L163" s="70"/>
      <c r="M163" s="238" t="s">
        <v>21</v>
      </c>
      <c r="N163" s="239" t="s">
        <v>49</v>
      </c>
      <c r="O163" s="45"/>
      <c r="P163" s="240">
        <f>O163*H163</f>
        <v>0</v>
      </c>
      <c r="Q163" s="240">
        <v>0</v>
      </c>
      <c r="R163" s="240">
        <f>Q163*H163</f>
        <v>0</v>
      </c>
      <c r="S163" s="240">
        <v>0.065000000000000002</v>
      </c>
      <c r="T163" s="241">
        <f>S163*H163</f>
        <v>0.097500000000000003</v>
      </c>
      <c r="AR163" s="21" t="s">
        <v>157</v>
      </c>
      <c r="AT163" s="21" t="s">
        <v>153</v>
      </c>
      <c r="AU163" s="21" t="s">
        <v>88</v>
      </c>
      <c r="AY163" s="21" t="s">
        <v>149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21" t="s">
        <v>86</v>
      </c>
      <c r="BK163" s="242">
        <f>ROUND(I163*H163,2)</f>
        <v>0</v>
      </c>
      <c r="BL163" s="21" t="s">
        <v>157</v>
      </c>
      <c r="BM163" s="21" t="s">
        <v>327</v>
      </c>
    </row>
    <row r="164" s="1" customFormat="1">
      <c r="B164" s="44"/>
      <c r="C164" s="72"/>
      <c r="D164" s="243" t="s">
        <v>159</v>
      </c>
      <c r="E164" s="72"/>
      <c r="F164" s="244" t="s">
        <v>328</v>
      </c>
      <c r="G164" s="72"/>
      <c r="H164" s="72"/>
      <c r="I164" s="201"/>
      <c r="J164" s="72"/>
      <c r="K164" s="72"/>
      <c r="L164" s="70"/>
      <c r="M164" s="245"/>
      <c r="N164" s="45"/>
      <c r="O164" s="45"/>
      <c r="P164" s="45"/>
      <c r="Q164" s="45"/>
      <c r="R164" s="45"/>
      <c r="S164" s="45"/>
      <c r="T164" s="93"/>
      <c r="AT164" s="21" t="s">
        <v>159</v>
      </c>
      <c r="AU164" s="21" t="s">
        <v>88</v>
      </c>
    </row>
    <row r="165" s="1" customFormat="1" ht="25.5" customHeight="1">
      <c r="B165" s="44"/>
      <c r="C165" s="231" t="s">
        <v>329</v>
      </c>
      <c r="D165" s="231" t="s">
        <v>153</v>
      </c>
      <c r="E165" s="232" t="s">
        <v>330</v>
      </c>
      <c r="F165" s="233" t="s">
        <v>331</v>
      </c>
      <c r="G165" s="234" t="s">
        <v>177</v>
      </c>
      <c r="H165" s="235">
        <v>165</v>
      </c>
      <c r="I165" s="236"/>
      <c r="J165" s="237">
        <f>ROUND(I165*H165,2)</f>
        <v>0</v>
      </c>
      <c r="K165" s="233" t="s">
        <v>21</v>
      </c>
      <c r="L165" s="70"/>
      <c r="M165" s="238" t="s">
        <v>21</v>
      </c>
      <c r="N165" s="239" t="s">
        <v>49</v>
      </c>
      <c r="O165" s="45"/>
      <c r="P165" s="240">
        <f>O165*H165</f>
        <v>0</v>
      </c>
      <c r="Q165" s="240">
        <v>0</v>
      </c>
      <c r="R165" s="240">
        <f>Q165*H165</f>
        <v>0</v>
      </c>
      <c r="S165" s="240">
        <v>0.050000000000000003</v>
      </c>
      <c r="T165" s="241">
        <f>S165*H165</f>
        <v>8.25</v>
      </c>
      <c r="AR165" s="21" t="s">
        <v>157</v>
      </c>
      <c r="AT165" s="21" t="s">
        <v>153</v>
      </c>
      <c r="AU165" s="21" t="s">
        <v>88</v>
      </c>
      <c r="AY165" s="21" t="s">
        <v>149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21" t="s">
        <v>86</v>
      </c>
      <c r="BK165" s="242">
        <f>ROUND(I165*H165,2)</f>
        <v>0</v>
      </c>
      <c r="BL165" s="21" t="s">
        <v>157</v>
      </c>
      <c r="BM165" s="21" t="s">
        <v>332</v>
      </c>
    </row>
    <row r="166" s="1" customFormat="1">
      <c r="B166" s="44"/>
      <c r="C166" s="72"/>
      <c r="D166" s="243" t="s">
        <v>159</v>
      </c>
      <c r="E166" s="72"/>
      <c r="F166" s="244" t="s">
        <v>333</v>
      </c>
      <c r="G166" s="72"/>
      <c r="H166" s="72"/>
      <c r="I166" s="201"/>
      <c r="J166" s="72"/>
      <c r="K166" s="72"/>
      <c r="L166" s="70"/>
      <c r="M166" s="245"/>
      <c r="N166" s="45"/>
      <c r="O166" s="45"/>
      <c r="P166" s="45"/>
      <c r="Q166" s="45"/>
      <c r="R166" s="45"/>
      <c r="S166" s="45"/>
      <c r="T166" s="93"/>
      <c r="AT166" s="21" t="s">
        <v>159</v>
      </c>
      <c r="AU166" s="21" t="s">
        <v>88</v>
      </c>
    </row>
    <row r="167" s="1" customFormat="1" ht="16.5" customHeight="1">
      <c r="B167" s="44"/>
      <c r="C167" s="231" t="s">
        <v>334</v>
      </c>
      <c r="D167" s="231" t="s">
        <v>153</v>
      </c>
      <c r="E167" s="232" t="s">
        <v>335</v>
      </c>
      <c r="F167" s="233" t="s">
        <v>336</v>
      </c>
      <c r="G167" s="234" t="s">
        <v>177</v>
      </c>
      <c r="H167" s="235">
        <v>570</v>
      </c>
      <c r="I167" s="236"/>
      <c r="J167" s="237">
        <f>ROUND(I167*H167,2)</f>
        <v>0</v>
      </c>
      <c r="K167" s="233" t="s">
        <v>21</v>
      </c>
      <c r="L167" s="70"/>
      <c r="M167" s="238" t="s">
        <v>21</v>
      </c>
      <c r="N167" s="239" t="s">
        <v>49</v>
      </c>
      <c r="O167" s="45"/>
      <c r="P167" s="240">
        <f>O167*H167</f>
        <v>0</v>
      </c>
      <c r="Q167" s="240">
        <v>0</v>
      </c>
      <c r="R167" s="240">
        <f>Q167*H167</f>
        <v>0</v>
      </c>
      <c r="S167" s="240">
        <v>0.050000000000000003</v>
      </c>
      <c r="T167" s="241">
        <f>S167*H167</f>
        <v>28.5</v>
      </c>
      <c r="AR167" s="21" t="s">
        <v>157</v>
      </c>
      <c r="AT167" s="21" t="s">
        <v>153</v>
      </c>
      <c r="AU167" s="21" t="s">
        <v>88</v>
      </c>
      <c r="AY167" s="21" t="s">
        <v>149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21" t="s">
        <v>86</v>
      </c>
      <c r="BK167" s="242">
        <f>ROUND(I167*H167,2)</f>
        <v>0</v>
      </c>
      <c r="BL167" s="21" t="s">
        <v>157</v>
      </c>
      <c r="BM167" s="21" t="s">
        <v>337</v>
      </c>
    </row>
    <row r="168" s="1" customFormat="1">
      <c r="B168" s="44"/>
      <c r="C168" s="72"/>
      <c r="D168" s="243" t="s">
        <v>159</v>
      </c>
      <c r="E168" s="72"/>
      <c r="F168" s="244" t="s">
        <v>338</v>
      </c>
      <c r="G168" s="72"/>
      <c r="H168" s="72"/>
      <c r="I168" s="201"/>
      <c r="J168" s="72"/>
      <c r="K168" s="72"/>
      <c r="L168" s="70"/>
      <c r="M168" s="245"/>
      <c r="N168" s="45"/>
      <c r="O168" s="45"/>
      <c r="P168" s="45"/>
      <c r="Q168" s="45"/>
      <c r="R168" s="45"/>
      <c r="S168" s="45"/>
      <c r="T168" s="93"/>
      <c r="AT168" s="21" t="s">
        <v>159</v>
      </c>
      <c r="AU168" s="21" t="s">
        <v>88</v>
      </c>
    </row>
    <row r="169" s="1" customFormat="1" ht="16.5" customHeight="1">
      <c r="B169" s="44"/>
      <c r="C169" s="231" t="s">
        <v>339</v>
      </c>
      <c r="D169" s="231" t="s">
        <v>153</v>
      </c>
      <c r="E169" s="232" t="s">
        <v>340</v>
      </c>
      <c r="F169" s="233" t="s">
        <v>341</v>
      </c>
      <c r="G169" s="234" t="s">
        <v>177</v>
      </c>
      <c r="H169" s="235">
        <v>20</v>
      </c>
      <c r="I169" s="236"/>
      <c r="J169" s="237">
        <f>ROUND(I169*H169,2)</f>
        <v>0</v>
      </c>
      <c r="K169" s="233" t="s">
        <v>21</v>
      </c>
      <c r="L169" s="70"/>
      <c r="M169" s="238" t="s">
        <v>21</v>
      </c>
      <c r="N169" s="239" t="s">
        <v>49</v>
      </c>
      <c r="O169" s="45"/>
      <c r="P169" s="240">
        <f>O169*H169</f>
        <v>0</v>
      </c>
      <c r="Q169" s="240">
        <v>0</v>
      </c>
      <c r="R169" s="240">
        <f>Q169*H169</f>
        <v>0</v>
      </c>
      <c r="S169" s="240">
        <v>0.088999999999999996</v>
      </c>
      <c r="T169" s="241">
        <f>S169*H169</f>
        <v>1.7799999999999998</v>
      </c>
      <c r="AR169" s="21" t="s">
        <v>157</v>
      </c>
      <c r="AT169" s="21" t="s">
        <v>153</v>
      </c>
      <c r="AU169" s="21" t="s">
        <v>88</v>
      </c>
      <c r="AY169" s="21" t="s">
        <v>149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21" t="s">
        <v>86</v>
      </c>
      <c r="BK169" s="242">
        <f>ROUND(I169*H169,2)</f>
        <v>0</v>
      </c>
      <c r="BL169" s="21" t="s">
        <v>157</v>
      </c>
      <c r="BM169" s="21" t="s">
        <v>342</v>
      </c>
    </row>
    <row r="170" s="1" customFormat="1">
      <c r="B170" s="44"/>
      <c r="C170" s="72"/>
      <c r="D170" s="243" t="s">
        <v>159</v>
      </c>
      <c r="E170" s="72"/>
      <c r="F170" s="244" t="s">
        <v>343</v>
      </c>
      <c r="G170" s="72"/>
      <c r="H170" s="72"/>
      <c r="I170" s="201"/>
      <c r="J170" s="72"/>
      <c r="K170" s="72"/>
      <c r="L170" s="70"/>
      <c r="M170" s="245"/>
      <c r="N170" s="45"/>
      <c r="O170" s="45"/>
      <c r="P170" s="45"/>
      <c r="Q170" s="45"/>
      <c r="R170" s="45"/>
      <c r="S170" s="45"/>
      <c r="T170" s="93"/>
      <c r="AT170" s="21" t="s">
        <v>159</v>
      </c>
      <c r="AU170" s="21" t="s">
        <v>88</v>
      </c>
    </row>
    <row r="171" s="11" customFormat="1" ht="29.88" customHeight="1">
      <c r="B171" s="215"/>
      <c r="C171" s="216"/>
      <c r="D171" s="217" t="s">
        <v>77</v>
      </c>
      <c r="E171" s="229" t="s">
        <v>344</v>
      </c>
      <c r="F171" s="229" t="s">
        <v>345</v>
      </c>
      <c r="G171" s="216"/>
      <c r="H171" s="216"/>
      <c r="I171" s="219"/>
      <c r="J171" s="230">
        <f>BK171</f>
        <v>0</v>
      </c>
      <c r="K171" s="216"/>
      <c r="L171" s="221"/>
      <c r="M171" s="222"/>
      <c r="N171" s="223"/>
      <c r="O171" s="223"/>
      <c r="P171" s="224">
        <f>SUM(P172:P177)</f>
        <v>0</v>
      </c>
      <c r="Q171" s="223"/>
      <c r="R171" s="224">
        <f>SUM(R172:R177)</f>
        <v>0</v>
      </c>
      <c r="S171" s="223"/>
      <c r="T171" s="225">
        <f>SUM(T172:T177)</f>
        <v>0</v>
      </c>
      <c r="AR171" s="226" t="s">
        <v>86</v>
      </c>
      <c r="AT171" s="227" t="s">
        <v>77</v>
      </c>
      <c r="AU171" s="227" t="s">
        <v>86</v>
      </c>
      <c r="AY171" s="226" t="s">
        <v>149</v>
      </c>
      <c r="BK171" s="228">
        <f>SUM(BK172:BK177)</f>
        <v>0</v>
      </c>
    </row>
    <row r="172" s="1" customFormat="1" ht="25.5" customHeight="1">
      <c r="B172" s="44"/>
      <c r="C172" s="231" t="s">
        <v>346</v>
      </c>
      <c r="D172" s="231" t="s">
        <v>153</v>
      </c>
      <c r="E172" s="232" t="s">
        <v>347</v>
      </c>
      <c r="F172" s="233" t="s">
        <v>348</v>
      </c>
      <c r="G172" s="234" t="s">
        <v>164</v>
      </c>
      <c r="H172" s="235">
        <v>67.046000000000006</v>
      </c>
      <c r="I172" s="236"/>
      <c r="J172" s="237">
        <f>ROUND(I172*H172,2)</f>
        <v>0</v>
      </c>
      <c r="K172" s="233" t="s">
        <v>21</v>
      </c>
      <c r="L172" s="70"/>
      <c r="M172" s="238" t="s">
        <v>21</v>
      </c>
      <c r="N172" s="239" t="s">
        <v>49</v>
      </c>
      <c r="O172" s="45"/>
      <c r="P172" s="240">
        <f>O172*H172</f>
        <v>0</v>
      </c>
      <c r="Q172" s="240">
        <v>0</v>
      </c>
      <c r="R172" s="240">
        <f>Q172*H172</f>
        <v>0</v>
      </c>
      <c r="S172" s="240">
        <v>0</v>
      </c>
      <c r="T172" s="241">
        <f>S172*H172</f>
        <v>0</v>
      </c>
      <c r="AR172" s="21" t="s">
        <v>157</v>
      </c>
      <c r="AT172" s="21" t="s">
        <v>153</v>
      </c>
      <c r="AU172" s="21" t="s">
        <v>88</v>
      </c>
      <c r="AY172" s="21" t="s">
        <v>149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21" t="s">
        <v>86</v>
      </c>
      <c r="BK172" s="242">
        <f>ROUND(I172*H172,2)</f>
        <v>0</v>
      </c>
      <c r="BL172" s="21" t="s">
        <v>157</v>
      </c>
      <c r="BM172" s="21" t="s">
        <v>349</v>
      </c>
    </row>
    <row r="173" s="1" customFormat="1" ht="16.5" customHeight="1">
      <c r="B173" s="44"/>
      <c r="C173" s="231" t="s">
        <v>350</v>
      </c>
      <c r="D173" s="231" t="s">
        <v>153</v>
      </c>
      <c r="E173" s="232" t="s">
        <v>351</v>
      </c>
      <c r="F173" s="233" t="s">
        <v>352</v>
      </c>
      <c r="G173" s="234" t="s">
        <v>189</v>
      </c>
      <c r="H173" s="235">
        <v>10</v>
      </c>
      <c r="I173" s="236"/>
      <c r="J173" s="237">
        <f>ROUND(I173*H173,2)</f>
        <v>0</v>
      </c>
      <c r="K173" s="233" t="s">
        <v>21</v>
      </c>
      <c r="L173" s="70"/>
      <c r="M173" s="238" t="s">
        <v>21</v>
      </c>
      <c r="N173" s="239" t="s">
        <v>49</v>
      </c>
      <c r="O173" s="45"/>
      <c r="P173" s="240">
        <f>O173*H173</f>
        <v>0</v>
      </c>
      <c r="Q173" s="240">
        <v>0</v>
      </c>
      <c r="R173" s="240">
        <f>Q173*H173</f>
        <v>0</v>
      </c>
      <c r="S173" s="240">
        <v>0</v>
      </c>
      <c r="T173" s="241">
        <f>S173*H173</f>
        <v>0</v>
      </c>
      <c r="AR173" s="21" t="s">
        <v>157</v>
      </c>
      <c r="AT173" s="21" t="s">
        <v>153</v>
      </c>
      <c r="AU173" s="21" t="s">
        <v>88</v>
      </c>
      <c r="AY173" s="21" t="s">
        <v>149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21" t="s">
        <v>86</v>
      </c>
      <c r="BK173" s="242">
        <f>ROUND(I173*H173,2)</f>
        <v>0</v>
      </c>
      <c r="BL173" s="21" t="s">
        <v>157</v>
      </c>
      <c r="BM173" s="21" t="s">
        <v>353</v>
      </c>
    </row>
    <row r="174" s="1" customFormat="1" ht="16.5" customHeight="1">
      <c r="B174" s="44"/>
      <c r="C174" s="231" t="s">
        <v>354</v>
      </c>
      <c r="D174" s="231" t="s">
        <v>153</v>
      </c>
      <c r="E174" s="232" t="s">
        <v>355</v>
      </c>
      <c r="F174" s="233" t="s">
        <v>356</v>
      </c>
      <c r="G174" s="234" t="s">
        <v>189</v>
      </c>
      <c r="H174" s="235">
        <v>100</v>
      </c>
      <c r="I174" s="236"/>
      <c r="J174" s="237">
        <f>ROUND(I174*H174,2)</f>
        <v>0</v>
      </c>
      <c r="K174" s="233" t="s">
        <v>21</v>
      </c>
      <c r="L174" s="70"/>
      <c r="M174" s="238" t="s">
        <v>21</v>
      </c>
      <c r="N174" s="239" t="s">
        <v>49</v>
      </c>
      <c r="O174" s="45"/>
      <c r="P174" s="240">
        <f>O174*H174</f>
        <v>0</v>
      </c>
      <c r="Q174" s="240">
        <v>0</v>
      </c>
      <c r="R174" s="240">
        <f>Q174*H174</f>
        <v>0</v>
      </c>
      <c r="S174" s="240">
        <v>0</v>
      </c>
      <c r="T174" s="241">
        <f>S174*H174</f>
        <v>0</v>
      </c>
      <c r="AR174" s="21" t="s">
        <v>157</v>
      </c>
      <c r="AT174" s="21" t="s">
        <v>153</v>
      </c>
      <c r="AU174" s="21" t="s">
        <v>88</v>
      </c>
      <c r="AY174" s="21" t="s">
        <v>149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21" t="s">
        <v>86</v>
      </c>
      <c r="BK174" s="242">
        <f>ROUND(I174*H174,2)</f>
        <v>0</v>
      </c>
      <c r="BL174" s="21" t="s">
        <v>157</v>
      </c>
      <c r="BM174" s="21" t="s">
        <v>357</v>
      </c>
    </row>
    <row r="175" s="1" customFormat="1" ht="25.5" customHeight="1">
      <c r="B175" s="44"/>
      <c r="C175" s="231" t="s">
        <v>358</v>
      </c>
      <c r="D175" s="231" t="s">
        <v>153</v>
      </c>
      <c r="E175" s="232" t="s">
        <v>359</v>
      </c>
      <c r="F175" s="233" t="s">
        <v>360</v>
      </c>
      <c r="G175" s="234" t="s">
        <v>164</v>
      </c>
      <c r="H175" s="235">
        <v>67.046000000000006</v>
      </c>
      <c r="I175" s="236"/>
      <c r="J175" s="237">
        <f>ROUND(I175*H175,2)</f>
        <v>0</v>
      </c>
      <c r="K175" s="233" t="s">
        <v>21</v>
      </c>
      <c r="L175" s="70"/>
      <c r="M175" s="238" t="s">
        <v>21</v>
      </c>
      <c r="N175" s="239" t="s">
        <v>49</v>
      </c>
      <c r="O175" s="45"/>
      <c r="P175" s="240">
        <f>O175*H175</f>
        <v>0</v>
      </c>
      <c r="Q175" s="240">
        <v>0</v>
      </c>
      <c r="R175" s="240">
        <f>Q175*H175</f>
        <v>0</v>
      </c>
      <c r="S175" s="240">
        <v>0</v>
      </c>
      <c r="T175" s="241">
        <f>S175*H175</f>
        <v>0</v>
      </c>
      <c r="AR175" s="21" t="s">
        <v>157</v>
      </c>
      <c r="AT175" s="21" t="s">
        <v>153</v>
      </c>
      <c r="AU175" s="21" t="s">
        <v>88</v>
      </c>
      <c r="AY175" s="21" t="s">
        <v>149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21" t="s">
        <v>86</v>
      </c>
      <c r="BK175" s="242">
        <f>ROUND(I175*H175,2)</f>
        <v>0</v>
      </c>
      <c r="BL175" s="21" t="s">
        <v>157</v>
      </c>
      <c r="BM175" s="21" t="s">
        <v>361</v>
      </c>
    </row>
    <row r="176" s="1" customFormat="1" ht="25.5" customHeight="1">
      <c r="B176" s="44"/>
      <c r="C176" s="231" t="s">
        <v>362</v>
      </c>
      <c r="D176" s="231" t="s">
        <v>153</v>
      </c>
      <c r="E176" s="232" t="s">
        <v>363</v>
      </c>
      <c r="F176" s="233" t="s">
        <v>364</v>
      </c>
      <c r="G176" s="234" t="s">
        <v>164</v>
      </c>
      <c r="H176" s="235">
        <v>800.46000000000004</v>
      </c>
      <c r="I176" s="236"/>
      <c r="J176" s="237">
        <f>ROUND(I176*H176,2)</f>
        <v>0</v>
      </c>
      <c r="K176" s="233" t="s">
        <v>21</v>
      </c>
      <c r="L176" s="70"/>
      <c r="M176" s="238" t="s">
        <v>21</v>
      </c>
      <c r="N176" s="239" t="s">
        <v>49</v>
      </c>
      <c r="O176" s="45"/>
      <c r="P176" s="240">
        <f>O176*H176</f>
        <v>0</v>
      </c>
      <c r="Q176" s="240">
        <v>0</v>
      </c>
      <c r="R176" s="240">
        <f>Q176*H176</f>
        <v>0</v>
      </c>
      <c r="S176" s="240">
        <v>0</v>
      </c>
      <c r="T176" s="241">
        <f>S176*H176</f>
        <v>0</v>
      </c>
      <c r="AR176" s="21" t="s">
        <v>157</v>
      </c>
      <c r="AT176" s="21" t="s">
        <v>153</v>
      </c>
      <c r="AU176" s="21" t="s">
        <v>88</v>
      </c>
      <c r="AY176" s="21" t="s">
        <v>149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21" t="s">
        <v>86</v>
      </c>
      <c r="BK176" s="242">
        <f>ROUND(I176*H176,2)</f>
        <v>0</v>
      </c>
      <c r="BL176" s="21" t="s">
        <v>157</v>
      </c>
      <c r="BM176" s="21" t="s">
        <v>365</v>
      </c>
    </row>
    <row r="177" s="1" customFormat="1" ht="16.5" customHeight="1">
      <c r="B177" s="44"/>
      <c r="C177" s="231" t="s">
        <v>366</v>
      </c>
      <c r="D177" s="231" t="s">
        <v>153</v>
      </c>
      <c r="E177" s="232" t="s">
        <v>367</v>
      </c>
      <c r="F177" s="233" t="s">
        <v>368</v>
      </c>
      <c r="G177" s="234" t="s">
        <v>164</v>
      </c>
      <c r="H177" s="235">
        <v>67.046000000000006</v>
      </c>
      <c r="I177" s="236"/>
      <c r="J177" s="237">
        <f>ROUND(I177*H177,2)</f>
        <v>0</v>
      </c>
      <c r="K177" s="233" t="s">
        <v>21</v>
      </c>
      <c r="L177" s="70"/>
      <c r="M177" s="238" t="s">
        <v>21</v>
      </c>
      <c r="N177" s="239" t="s">
        <v>49</v>
      </c>
      <c r="O177" s="45"/>
      <c r="P177" s="240">
        <f>O177*H177</f>
        <v>0</v>
      </c>
      <c r="Q177" s="240">
        <v>0</v>
      </c>
      <c r="R177" s="240">
        <f>Q177*H177</f>
        <v>0</v>
      </c>
      <c r="S177" s="240">
        <v>0</v>
      </c>
      <c r="T177" s="241">
        <f>S177*H177</f>
        <v>0</v>
      </c>
      <c r="AR177" s="21" t="s">
        <v>157</v>
      </c>
      <c r="AT177" s="21" t="s">
        <v>153</v>
      </c>
      <c r="AU177" s="21" t="s">
        <v>88</v>
      </c>
      <c r="AY177" s="21" t="s">
        <v>149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21" t="s">
        <v>86</v>
      </c>
      <c r="BK177" s="242">
        <f>ROUND(I177*H177,2)</f>
        <v>0</v>
      </c>
      <c r="BL177" s="21" t="s">
        <v>157</v>
      </c>
      <c r="BM177" s="21" t="s">
        <v>369</v>
      </c>
    </row>
    <row r="178" s="11" customFormat="1" ht="29.88" customHeight="1">
      <c r="B178" s="215"/>
      <c r="C178" s="216"/>
      <c r="D178" s="217" t="s">
        <v>77</v>
      </c>
      <c r="E178" s="229" t="s">
        <v>370</v>
      </c>
      <c r="F178" s="229" t="s">
        <v>371</v>
      </c>
      <c r="G178" s="216"/>
      <c r="H178" s="216"/>
      <c r="I178" s="219"/>
      <c r="J178" s="230">
        <f>BK178</f>
        <v>0</v>
      </c>
      <c r="K178" s="216"/>
      <c r="L178" s="221"/>
      <c r="M178" s="222"/>
      <c r="N178" s="223"/>
      <c r="O178" s="223"/>
      <c r="P178" s="224">
        <f>P179</f>
        <v>0</v>
      </c>
      <c r="Q178" s="223"/>
      <c r="R178" s="224">
        <f>R179</f>
        <v>0</v>
      </c>
      <c r="S178" s="223"/>
      <c r="T178" s="225">
        <f>T179</f>
        <v>0</v>
      </c>
      <c r="AR178" s="226" t="s">
        <v>86</v>
      </c>
      <c r="AT178" s="227" t="s">
        <v>77</v>
      </c>
      <c r="AU178" s="227" t="s">
        <v>86</v>
      </c>
      <c r="AY178" s="226" t="s">
        <v>149</v>
      </c>
      <c r="BK178" s="228">
        <f>BK179</f>
        <v>0</v>
      </c>
    </row>
    <row r="179" s="1" customFormat="1" ht="16.5" customHeight="1">
      <c r="B179" s="44"/>
      <c r="C179" s="231" t="s">
        <v>372</v>
      </c>
      <c r="D179" s="231" t="s">
        <v>153</v>
      </c>
      <c r="E179" s="232" t="s">
        <v>373</v>
      </c>
      <c r="F179" s="233" t="s">
        <v>374</v>
      </c>
      <c r="G179" s="234" t="s">
        <v>164</v>
      </c>
      <c r="H179" s="235">
        <v>25.094000000000001</v>
      </c>
      <c r="I179" s="236"/>
      <c r="J179" s="237">
        <f>ROUND(I179*H179,2)</f>
        <v>0</v>
      </c>
      <c r="K179" s="233" t="s">
        <v>21</v>
      </c>
      <c r="L179" s="70"/>
      <c r="M179" s="238" t="s">
        <v>21</v>
      </c>
      <c r="N179" s="239" t="s">
        <v>49</v>
      </c>
      <c r="O179" s="45"/>
      <c r="P179" s="240">
        <f>O179*H179</f>
        <v>0</v>
      </c>
      <c r="Q179" s="240">
        <v>0</v>
      </c>
      <c r="R179" s="240">
        <f>Q179*H179</f>
        <v>0</v>
      </c>
      <c r="S179" s="240">
        <v>0</v>
      </c>
      <c r="T179" s="241">
        <f>S179*H179</f>
        <v>0</v>
      </c>
      <c r="AR179" s="21" t="s">
        <v>157</v>
      </c>
      <c r="AT179" s="21" t="s">
        <v>153</v>
      </c>
      <c r="AU179" s="21" t="s">
        <v>88</v>
      </c>
      <c r="AY179" s="21" t="s">
        <v>149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21" t="s">
        <v>86</v>
      </c>
      <c r="BK179" s="242">
        <f>ROUND(I179*H179,2)</f>
        <v>0</v>
      </c>
      <c r="BL179" s="21" t="s">
        <v>157</v>
      </c>
      <c r="BM179" s="21" t="s">
        <v>375</v>
      </c>
    </row>
    <row r="180" s="11" customFormat="1" ht="37.44" customHeight="1">
      <c r="B180" s="215"/>
      <c r="C180" s="216"/>
      <c r="D180" s="217" t="s">
        <v>77</v>
      </c>
      <c r="E180" s="218" t="s">
        <v>376</v>
      </c>
      <c r="F180" s="218" t="s">
        <v>377</v>
      </c>
      <c r="G180" s="216"/>
      <c r="H180" s="216"/>
      <c r="I180" s="219"/>
      <c r="J180" s="220">
        <f>BK180</f>
        <v>0</v>
      </c>
      <c r="K180" s="216"/>
      <c r="L180" s="221"/>
      <c r="M180" s="222"/>
      <c r="N180" s="223"/>
      <c r="O180" s="223"/>
      <c r="P180" s="224">
        <f>P181+P200+P206+P257+P262+P327+P346+P354</f>
        <v>0</v>
      </c>
      <c r="Q180" s="223"/>
      <c r="R180" s="224">
        <f>R181+R200+R206+R257+R262+R327+R346+R354</f>
        <v>17.514519100000005</v>
      </c>
      <c r="S180" s="223"/>
      <c r="T180" s="225">
        <f>T181+T200+T206+T257+T262+T327+T346+T354</f>
        <v>23.543375000000001</v>
      </c>
      <c r="AR180" s="226" t="s">
        <v>88</v>
      </c>
      <c r="AT180" s="227" t="s">
        <v>77</v>
      </c>
      <c r="AU180" s="227" t="s">
        <v>78</v>
      </c>
      <c r="AY180" s="226" t="s">
        <v>149</v>
      </c>
      <c r="BK180" s="228">
        <f>BK181+BK200+BK206+BK257+BK262+BK327+BK346+BK354</f>
        <v>0</v>
      </c>
    </row>
    <row r="181" s="11" customFormat="1" ht="19.92" customHeight="1">
      <c r="B181" s="215"/>
      <c r="C181" s="216"/>
      <c r="D181" s="217" t="s">
        <v>77</v>
      </c>
      <c r="E181" s="229" t="s">
        <v>378</v>
      </c>
      <c r="F181" s="229" t="s">
        <v>379</v>
      </c>
      <c r="G181" s="216"/>
      <c r="H181" s="216"/>
      <c r="I181" s="219"/>
      <c r="J181" s="230">
        <f>BK181</f>
        <v>0</v>
      </c>
      <c r="K181" s="216"/>
      <c r="L181" s="221"/>
      <c r="M181" s="222"/>
      <c r="N181" s="223"/>
      <c r="O181" s="223"/>
      <c r="P181" s="224">
        <f>SUM(P182:P199)</f>
        <v>0</v>
      </c>
      <c r="Q181" s="223"/>
      <c r="R181" s="224">
        <f>SUM(R182:R199)</f>
        <v>9.7644911000000008</v>
      </c>
      <c r="S181" s="223"/>
      <c r="T181" s="225">
        <f>SUM(T182:T199)</f>
        <v>14.98</v>
      </c>
      <c r="AR181" s="226" t="s">
        <v>88</v>
      </c>
      <c r="AT181" s="227" t="s">
        <v>77</v>
      </c>
      <c r="AU181" s="227" t="s">
        <v>86</v>
      </c>
      <c r="AY181" s="226" t="s">
        <v>149</v>
      </c>
      <c r="BK181" s="228">
        <f>SUM(BK182:BK199)</f>
        <v>0</v>
      </c>
    </row>
    <row r="182" s="1" customFormat="1" ht="16.5" customHeight="1">
      <c r="B182" s="44"/>
      <c r="C182" s="231" t="s">
        <v>380</v>
      </c>
      <c r="D182" s="231" t="s">
        <v>153</v>
      </c>
      <c r="E182" s="232" t="s">
        <v>381</v>
      </c>
      <c r="F182" s="233" t="s">
        <v>382</v>
      </c>
      <c r="G182" s="234" t="s">
        <v>189</v>
      </c>
      <c r="H182" s="235">
        <v>260</v>
      </c>
      <c r="I182" s="236"/>
      <c r="J182" s="237">
        <f>ROUND(I182*H182,2)</f>
        <v>0</v>
      </c>
      <c r="K182" s="233" t="s">
        <v>21</v>
      </c>
      <c r="L182" s="70"/>
      <c r="M182" s="238" t="s">
        <v>21</v>
      </c>
      <c r="N182" s="239" t="s">
        <v>49</v>
      </c>
      <c r="O182" s="45"/>
      <c r="P182" s="240">
        <f>O182*H182</f>
        <v>0</v>
      </c>
      <c r="Q182" s="240">
        <v>0</v>
      </c>
      <c r="R182" s="240">
        <f>Q182*H182</f>
        <v>0</v>
      </c>
      <c r="S182" s="240">
        <v>0.032000000000000001</v>
      </c>
      <c r="T182" s="241">
        <f>S182*H182</f>
        <v>8.3200000000000003</v>
      </c>
      <c r="AR182" s="21" t="s">
        <v>383</v>
      </c>
      <c r="AT182" s="21" t="s">
        <v>153</v>
      </c>
      <c r="AU182" s="21" t="s">
        <v>88</v>
      </c>
      <c r="AY182" s="21" t="s">
        <v>149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21" t="s">
        <v>86</v>
      </c>
      <c r="BK182" s="242">
        <f>ROUND(I182*H182,2)</f>
        <v>0</v>
      </c>
      <c r="BL182" s="21" t="s">
        <v>383</v>
      </c>
      <c r="BM182" s="21" t="s">
        <v>384</v>
      </c>
    </row>
    <row r="183" s="1" customFormat="1">
      <c r="B183" s="44"/>
      <c r="C183" s="72"/>
      <c r="D183" s="243" t="s">
        <v>159</v>
      </c>
      <c r="E183" s="72"/>
      <c r="F183" s="244" t="s">
        <v>385</v>
      </c>
      <c r="G183" s="72"/>
      <c r="H183" s="72"/>
      <c r="I183" s="201"/>
      <c r="J183" s="72"/>
      <c r="K183" s="72"/>
      <c r="L183" s="70"/>
      <c r="M183" s="245"/>
      <c r="N183" s="45"/>
      <c r="O183" s="45"/>
      <c r="P183" s="45"/>
      <c r="Q183" s="45"/>
      <c r="R183" s="45"/>
      <c r="S183" s="45"/>
      <c r="T183" s="93"/>
      <c r="AT183" s="21" t="s">
        <v>159</v>
      </c>
      <c r="AU183" s="21" t="s">
        <v>88</v>
      </c>
    </row>
    <row r="184" s="1" customFormat="1" ht="25.5" customHeight="1">
      <c r="B184" s="44"/>
      <c r="C184" s="231" t="s">
        <v>386</v>
      </c>
      <c r="D184" s="231" t="s">
        <v>153</v>
      </c>
      <c r="E184" s="232" t="s">
        <v>387</v>
      </c>
      <c r="F184" s="233" t="s">
        <v>388</v>
      </c>
      <c r="G184" s="234" t="s">
        <v>189</v>
      </c>
      <c r="H184" s="235">
        <v>260</v>
      </c>
      <c r="I184" s="236"/>
      <c r="J184" s="237">
        <f>ROUND(I184*H184,2)</f>
        <v>0</v>
      </c>
      <c r="K184" s="233" t="s">
        <v>21</v>
      </c>
      <c r="L184" s="70"/>
      <c r="M184" s="238" t="s">
        <v>21</v>
      </c>
      <c r="N184" s="239" t="s">
        <v>49</v>
      </c>
      <c r="O184" s="45"/>
      <c r="P184" s="240">
        <f>O184*H184</f>
        <v>0</v>
      </c>
      <c r="Q184" s="240">
        <v>0</v>
      </c>
      <c r="R184" s="240">
        <f>Q184*H184</f>
        <v>0</v>
      </c>
      <c r="S184" s="240">
        <v>0</v>
      </c>
      <c r="T184" s="241">
        <f>S184*H184</f>
        <v>0</v>
      </c>
      <c r="AR184" s="21" t="s">
        <v>383</v>
      </c>
      <c r="AT184" s="21" t="s">
        <v>153</v>
      </c>
      <c r="AU184" s="21" t="s">
        <v>88</v>
      </c>
      <c r="AY184" s="21" t="s">
        <v>149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21" t="s">
        <v>86</v>
      </c>
      <c r="BK184" s="242">
        <f>ROUND(I184*H184,2)</f>
        <v>0</v>
      </c>
      <c r="BL184" s="21" t="s">
        <v>383</v>
      </c>
      <c r="BM184" s="21" t="s">
        <v>389</v>
      </c>
    </row>
    <row r="185" s="1" customFormat="1">
      <c r="B185" s="44"/>
      <c r="C185" s="72"/>
      <c r="D185" s="243" t="s">
        <v>159</v>
      </c>
      <c r="E185" s="72"/>
      <c r="F185" s="244" t="s">
        <v>390</v>
      </c>
      <c r="G185" s="72"/>
      <c r="H185" s="72"/>
      <c r="I185" s="201"/>
      <c r="J185" s="72"/>
      <c r="K185" s="72"/>
      <c r="L185" s="70"/>
      <c r="M185" s="245"/>
      <c r="N185" s="45"/>
      <c r="O185" s="45"/>
      <c r="P185" s="45"/>
      <c r="Q185" s="45"/>
      <c r="R185" s="45"/>
      <c r="S185" s="45"/>
      <c r="T185" s="93"/>
      <c r="AT185" s="21" t="s">
        <v>159</v>
      </c>
      <c r="AU185" s="21" t="s">
        <v>88</v>
      </c>
    </row>
    <row r="186" s="1" customFormat="1" ht="16.5" customHeight="1">
      <c r="B186" s="44"/>
      <c r="C186" s="246" t="s">
        <v>391</v>
      </c>
      <c r="D186" s="246" t="s">
        <v>168</v>
      </c>
      <c r="E186" s="247" t="s">
        <v>392</v>
      </c>
      <c r="F186" s="248" t="s">
        <v>393</v>
      </c>
      <c r="G186" s="249" t="s">
        <v>156</v>
      </c>
      <c r="H186" s="250">
        <v>11.699999999999999</v>
      </c>
      <c r="I186" s="251"/>
      <c r="J186" s="252">
        <f>ROUND(I186*H186,2)</f>
        <v>0</v>
      </c>
      <c r="K186" s="248" t="s">
        <v>21</v>
      </c>
      <c r="L186" s="253"/>
      <c r="M186" s="254" t="s">
        <v>21</v>
      </c>
      <c r="N186" s="255" t="s">
        <v>49</v>
      </c>
      <c r="O186" s="45"/>
      <c r="P186" s="240">
        <f>O186*H186</f>
        <v>0</v>
      </c>
      <c r="Q186" s="240">
        <v>0.55000000000000004</v>
      </c>
      <c r="R186" s="240">
        <f>Q186*H186</f>
        <v>6.4350000000000005</v>
      </c>
      <c r="S186" s="240">
        <v>0</v>
      </c>
      <c r="T186" s="241">
        <f>S186*H186</f>
        <v>0</v>
      </c>
      <c r="AR186" s="21" t="s">
        <v>394</v>
      </c>
      <c r="AT186" s="21" t="s">
        <v>168</v>
      </c>
      <c r="AU186" s="21" t="s">
        <v>88</v>
      </c>
      <c r="AY186" s="21" t="s">
        <v>149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21" t="s">
        <v>86</v>
      </c>
      <c r="BK186" s="242">
        <f>ROUND(I186*H186,2)</f>
        <v>0</v>
      </c>
      <c r="BL186" s="21" t="s">
        <v>383</v>
      </c>
      <c r="BM186" s="21" t="s">
        <v>395</v>
      </c>
    </row>
    <row r="187" s="1" customFormat="1">
      <c r="B187" s="44"/>
      <c r="C187" s="72"/>
      <c r="D187" s="243" t="s">
        <v>159</v>
      </c>
      <c r="E187" s="72"/>
      <c r="F187" s="244" t="s">
        <v>396</v>
      </c>
      <c r="G187" s="72"/>
      <c r="H187" s="72"/>
      <c r="I187" s="201"/>
      <c r="J187" s="72"/>
      <c r="K187" s="72"/>
      <c r="L187" s="70"/>
      <c r="M187" s="245"/>
      <c r="N187" s="45"/>
      <c r="O187" s="45"/>
      <c r="P187" s="45"/>
      <c r="Q187" s="45"/>
      <c r="R187" s="45"/>
      <c r="S187" s="45"/>
      <c r="T187" s="93"/>
      <c r="AT187" s="21" t="s">
        <v>159</v>
      </c>
      <c r="AU187" s="21" t="s">
        <v>88</v>
      </c>
    </row>
    <row r="188" s="1" customFormat="1" ht="16.5" customHeight="1">
      <c r="B188" s="44"/>
      <c r="C188" s="231" t="s">
        <v>397</v>
      </c>
      <c r="D188" s="231" t="s">
        <v>153</v>
      </c>
      <c r="E188" s="232" t="s">
        <v>398</v>
      </c>
      <c r="F188" s="233" t="s">
        <v>399</v>
      </c>
      <c r="G188" s="234" t="s">
        <v>177</v>
      </c>
      <c r="H188" s="235">
        <v>290</v>
      </c>
      <c r="I188" s="236"/>
      <c r="J188" s="237">
        <f>ROUND(I188*H188,2)</f>
        <v>0</v>
      </c>
      <c r="K188" s="233" t="s">
        <v>21</v>
      </c>
      <c r="L188" s="70"/>
      <c r="M188" s="238" t="s">
        <v>21</v>
      </c>
      <c r="N188" s="239" t="s">
        <v>49</v>
      </c>
      <c r="O188" s="45"/>
      <c r="P188" s="240">
        <f>O188*H188</f>
        <v>0</v>
      </c>
      <c r="Q188" s="240">
        <v>0</v>
      </c>
      <c r="R188" s="240">
        <f>Q188*H188</f>
        <v>0</v>
      </c>
      <c r="S188" s="240">
        <v>0.014999999999999999</v>
      </c>
      <c r="T188" s="241">
        <f>S188*H188</f>
        <v>4.3499999999999996</v>
      </c>
      <c r="AR188" s="21" t="s">
        <v>383</v>
      </c>
      <c r="AT188" s="21" t="s">
        <v>153</v>
      </c>
      <c r="AU188" s="21" t="s">
        <v>88</v>
      </c>
      <c r="AY188" s="21" t="s">
        <v>149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21" t="s">
        <v>86</v>
      </c>
      <c r="BK188" s="242">
        <f>ROUND(I188*H188,2)</f>
        <v>0</v>
      </c>
      <c r="BL188" s="21" t="s">
        <v>383</v>
      </c>
      <c r="BM188" s="21" t="s">
        <v>400</v>
      </c>
    </row>
    <row r="189" s="1" customFormat="1">
      <c r="B189" s="44"/>
      <c r="C189" s="72"/>
      <c r="D189" s="243" t="s">
        <v>159</v>
      </c>
      <c r="E189" s="72"/>
      <c r="F189" s="244" t="s">
        <v>401</v>
      </c>
      <c r="G189" s="72"/>
      <c r="H189" s="72"/>
      <c r="I189" s="201"/>
      <c r="J189" s="72"/>
      <c r="K189" s="72"/>
      <c r="L189" s="70"/>
      <c r="M189" s="245"/>
      <c r="N189" s="45"/>
      <c r="O189" s="45"/>
      <c r="P189" s="45"/>
      <c r="Q189" s="45"/>
      <c r="R189" s="45"/>
      <c r="S189" s="45"/>
      <c r="T189" s="93"/>
      <c r="AT189" s="21" t="s">
        <v>159</v>
      </c>
      <c r="AU189" s="21" t="s">
        <v>88</v>
      </c>
    </row>
    <row r="190" s="1" customFormat="1" ht="25.5" customHeight="1">
      <c r="B190" s="44"/>
      <c r="C190" s="231" t="s">
        <v>402</v>
      </c>
      <c r="D190" s="231" t="s">
        <v>153</v>
      </c>
      <c r="E190" s="232" t="s">
        <v>403</v>
      </c>
      <c r="F190" s="233" t="s">
        <v>404</v>
      </c>
      <c r="G190" s="234" t="s">
        <v>177</v>
      </c>
      <c r="H190" s="235">
        <v>290</v>
      </c>
      <c r="I190" s="236"/>
      <c r="J190" s="237">
        <f>ROUND(I190*H190,2)</f>
        <v>0</v>
      </c>
      <c r="K190" s="233" t="s">
        <v>21</v>
      </c>
      <c r="L190" s="70"/>
      <c r="M190" s="238" t="s">
        <v>21</v>
      </c>
      <c r="N190" s="239" t="s">
        <v>49</v>
      </c>
      <c r="O190" s="45"/>
      <c r="P190" s="240">
        <f>O190*H190</f>
        <v>0</v>
      </c>
      <c r="Q190" s="240">
        <v>0</v>
      </c>
      <c r="R190" s="240">
        <f>Q190*H190</f>
        <v>0</v>
      </c>
      <c r="S190" s="240">
        <v>0</v>
      </c>
      <c r="T190" s="241">
        <f>S190*H190</f>
        <v>0</v>
      </c>
      <c r="AR190" s="21" t="s">
        <v>383</v>
      </c>
      <c r="AT190" s="21" t="s">
        <v>153</v>
      </c>
      <c r="AU190" s="21" t="s">
        <v>88</v>
      </c>
      <c r="AY190" s="21" t="s">
        <v>149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21" t="s">
        <v>86</v>
      </c>
      <c r="BK190" s="242">
        <f>ROUND(I190*H190,2)</f>
        <v>0</v>
      </c>
      <c r="BL190" s="21" t="s">
        <v>383</v>
      </c>
      <c r="BM190" s="21" t="s">
        <v>405</v>
      </c>
    </row>
    <row r="191" s="1" customFormat="1">
      <c r="B191" s="44"/>
      <c r="C191" s="72"/>
      <c r="D191" s="243" t="s">
        <v>159</v>
      </c>
      <c r="E191" s="72"/>
      <c r="F191" s="244" t="s">
        <v>406</v>
      </c>
      <c r="G191" s="72"/>
      <c r="H191" s="72"/>
      <c r="I191" s="201"/>
      <c r="J191" s="72"/>
      <c r="K191" s="72"/>
      <c r="L191" s="70"/>
      <c r="M191" s="245"/>
      <c r="N191" s="45"/>
      <c r="O191" s="45"/>
      <c r="P191" s="45"/>
      <c r="Q191" s="45"/>
      <c r="R191" s="45"/>
      <c r="S191" s="45"/>
      <c r="T191" s="93"/>
      <c r="AT191" s="21" t="s">
        <v>159</v>
      </c>
      <c r="AU191" s="21" t="s">
        <v>88</v>
      </c>
    </row>
    <row r="192" s="1" customFormat="1" ht="16.5" customHeight="1">
      <c r="B192" s="44"/>
      <c r="C192" s="246" t="s">
        <v>407</v>
      </c>
      <c r="D192" s="246" t="s">
        <v>168</v>
      </c>
      <c r="E192" s="247" t="s">
        <v>408</v>
      </c>
      <c r="F192" s="248" t="s">
        <v>409</v>
      </c>
      <c r="G192" s="249" t="s">
        <v>156</v>
      </c>
      <c r="H192" s="250">
        <v>5.3300000000000001</v>
      </c>
      <c r="I192" s="251"/>
      <c r="J192" s="252">
        <f>ROUND(I192*H192,2)</f>
        <v>0</v>
      </c>
      <c r="K192" s="248" t="s">
        <v>21</v>
      </c>
      <c r="L192" s="253"/>
      <c r="M192" s="254" t="s">
        <v>21</v>
      </c>
      <c r="N192" s="255" t="s">
        <v>49</v>
      </c>
      <c r="O192" s="45"/>
      <c r="P192" s="240">
        <f>O192*H192</f>
        <v>0</v>
      </c>
      <c r="Q192" s="240">
        <v>0.55000000000000004</v>
      </c>
      <c r="R192" s="240">
        <f>Q192*H192</f>
        <v>2.9315000000000002</v>
      </c>
      <c r="S192" s="240">
        <v>0</v>
      </c>
      <c r="T192" s="241">
        <f>S192*H192</f>
        <v>0</v>
      </c>
      <c r="AR192" s="21" t="s">
        <v>394</v>
      </c>
      <c r="AT192" s="21" t="s">
        <v>168</v>
      </c>
      <c r="AU192" s="21" t="s">
        <v>88</v>
      </c>
      <c r="AY192" s="21" t="s">
        <v>149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21" t="s">
        <v>86</v>
      </c>
      <c r="BK192" s="242">
        <f>ROUND(I192*H192,2)</f>
        <v>0</v>
      </c>
      <c r="BL192" s="21" t="s">
        <v>383</v>
      </c>
      <c r="BM192" s="21" t="s">
        <v>410</v>
      </c>
    </row>
    <row r="193" s="1" customFormat="1">
      <c r="B193" s="44"/>
      <c r="C193" s="72"/>
      <c r="D193" s="243" t="s">
        <v>159</v>
      </c>
      <c r="E193" s="72"/>
      <c r="F193" s="244" t="s">
        <v>411</v>
      </c>
      <c r="G193" s="72"/>
      <c r="H193" s="72"/>
      <c r="I193" s="201"/>
      <c r="J193" s="72"/>
      <c r="K193" s="72"/>
      <c r="L193" s="70"/>
      <c r="M193" s="245"/>
      <c r="N193" s="45"/>
      <c r="O193" s="45"/>
      <c r="P193" s="45"/>
      <c r="Q193" s="45"/>
      <c r="R193" s="45"/>
      <c r="S193" s="45"/>
      <c r="T193" s="93"/>
      <c r="AT193" s="21" t="s">
        <v>159</v>
      </c>
      <c r="AU193" s="21" t="s">
        <v>88</v>
      </c>
    </row>
    <row r="194" s="1" customFormat="1" ht="16.5" customHeight="1">
      <c r="B194" s="44"/>
      <c r="C194" s="231" t="s">
        <v>412</v>
      </c>
      <c r="D194" s="231" t="s">
        <v>153</v>
      </c>
      <c r="E194" s="232" t="s">
        <v>413</v>
      </c>
      <c r="F194" s="233" t="s">
        <v>414</v>
      </c>
      <c r="G194" s="234" t="s">
        <v>156</v>
      </c>
      <c r="H194" s="235">
        <v>17.030000000000001</v>
      </c>
      <c r="I194" s="236"/>
      <c r="J194" s="237">
        <f>ROUND(I194*H194,2)</f>
        <v>0</v>
      </c>
      <c r="K194" s="233" t="s">
        <v>21</v>
      </c>
      <c r="L194" s="70"/>
      <c r="M194" s="238" t="s">
        <v>21</v>
      </c>
      <c r="N194" s="239" t="s">
        <v>49</v>
      </c>
      <c r="O194" s="45"/>
      <c r="P194" s="240">
        <f>O194*H194</f>
        <v>0</v>
      </c>
      <c r="Q194" s="240">
        <v>0.023369999999999998</v>
      </c>
      <c r="R194" s="240">
        <f>Q194*H194</f>
        <v>0.39799109999999999</v>
      </c>
      <c r="S194" s="240">
        <v>0</v>
      </c>
      <c r="T194" s="241">
        <f>S194*H194</f>
        <v>0</v>
      </c>
      <c r="AR194" s="21" t="s">
        <v>383</v>
      </c>
      <c r="AT194" s="21" t="s">
        <v>153</v>
      </c>
      <c r="AU194" s="21" t="s">
        <v>88</v>
      </c>
      <c r="AY194" s="21" t="s">
        <v>149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21" t="s">
        <v>86</v>
      </c>
      <c r="BK194" s="242">
        <f>ROUND(I194*H194,2)</f>
        <v>0</v>
      </c>
      <c r="BL194" s="21" t="s">
        <v>383</v>
      </c>
      <c r="BM194" s="21" t="s">
        <v>415</v>
      </c>
    </row>
    <row r="195" s="1" customFormat="1">
      <c r="B195" s="44"/>
      <c r="C195" s="72"/>
      <c r="D195" s="243" t="s">
        <v>159</v>
      </c>
      <c r="E195" s="72"/>
      <c r="F195" s="244" t="s">
        <v>416</v>
      </c>
      <c r="G195" s="72"/>
      <c r="H195" s="72"/>
      <c r="I195" s="201"/>
      <c r="J195" s="72"/>
      <c r="K195" s="72"/>
      <c r="L195" s="70"/>
      <c r="M195" s="245"/>
      <c r="N195" s="45"/>
      <c r="O195" s="45"/>
      <c r="P195" s="45"/>
      <c r="Q195" s="45"/>
      <c r="R195" s="45"/>
      <c r="S195" s="45"/>
      <c r="T195" s="93"/>
      <c r="AT195" s="21" t="s">
        <v>159</v>
      </c>
      <c r="AU195" s="21" t="s">
        <v>88</v>
      </c>
    </row>
    <row r="196" s="1" customFormat="1" ht="25.5" customHeight="1">
      <c r="B196" s="44"/>
      <c r="C196" s="231" t="s">
        <v>417</v>
      </c>
      <c r="D196" s="231" t="s">
        <v>153</v>
      </c>
      <c r="E196" s="232" t="s">
        <v>418</v>
      </c>
      <c r="F196" s="233" t="s">
        <v>419</v>
      </c>
      <c r="G196" s="234" t="s">
        <v>177</v>
      </c>
      <c r="H196" s="235">
        <v>165</v>
      </c>
      <c r="I196" s="236"/>
      <c r="J196" s="237">
        <f>ROUND(I196*H196,2)</f>
        <v>0</v>
      </c>
      <c r="K196" s="233" t="s">
        <v>21</v>
      </c>
      <c r="L196" s="70"/>
      <c r="M196" s="238" t="s">
        <v>21</v>
      </c>
      <c r="N196" s="239" t="s">
        <v>49</v>
      </c>
      <c r="O196" s="45"/>
      <c r="P196" s="240">
        <f>O196*H196</f>
        <v>0</v>
      </c>
      <c r="Q196" s="240">
        <v>0</v>
      </c>
      <c r="R196" s="240">
        <f>Q196*H196</f>
        <v>0</v>
      </c>
      <c r="S196" s="240">
        <v>0.014</v>
      </c>
      <c r="T196" s="241">
        <f>S196*H196</f>
        <v>2.3100000000000001</v>
      </c>
      <c r="AR196" s="21" t="s">
        <v>383</v>
      </c>
      <c r="AT196" s="21" t="s">
        <v>153</v>
      </c>
      <c r="AU196" s="21" t="s">
        <v>88</v>
      </c>
      <c r="AY196" s="21" t="s">
        <v>149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21" t="s">
        <v>86</v>
      </c>
      <c r="BK196" s="242">
        <f>ROUND(I196*H196,2)</f>
        <v>0</v>
      </c>
      <c r="BL196" s="21" t="s">
        <v>383</v>
      </c>
      <c r="BM196" s="21" t="s">
        <v>420</v>
      </c>
    </row>
    <row r="197" s="1" customFormat="1">
      <c r="B197" s="44"/>
      <c r="C197" s="72"/>
      <c r="D197" s="243" t="s">
        <v>159</v>
      </c>
      <c r="E197" s="72"/>
      <c r="F197" s="244" t="s">
        <v>421</v>
      </c>
      <c r="G197" s="72"/>
      <c r="H197" s="72"/>
      <c r="I197" s="201"/>
      <c r="J197" s="72"/>
      <c r="K197" s="72"/>
      <c r="L197" s="70"/>
      <c r="M197" s="245"/>
      <c r="N197" s="45"/>
      <c r="O197" s="45"/>
      <c r="P197" s="45"/>
      <c r="Q197" s="45"/>
      <c r="R197" s="45"/>
      <c r="S197" s="45"/>
      <c r="T197" s="93"/>
      <c r="AT197" s="21" t="s">
        <v>159</v>
      </c>
      <c r="AU197" s="21" t="s">
        <v>88</v>
      </c>
    </row>
    <row r="198" s="1" customFormat="1" ht="16.5" customHeight="1">
      <c r="B198" s="44"/>
      <c r="C198" s="231" t="s">
        <v>422</v>
      </c>
      <c r="D198" s="231" t="s">
        <v>153</v>
      </c>
      <c r="E198" s="232" t="s">
        <v>423</v>
      </c>
      <c r="F198" s="233" t="s">
        <v>424</v>
      </c>
      <c r="G198" s="234" t="s">
        <v>164</v>
      </c>
      <c r="H198" s="235">
        <v>9.7639999999999993</v>
      </c>
      <c r="I198" s="236"/>
      <c r="J198" s="237">
        <f>ROUND(I198*H198,2)</f>
        <v>0</v>
      </c>
      <c r="K198" s="233" t="s">
        <v>21</v>
      </c>
      <c r="L198" s="70"/>
      <c r="M198" s="238" t="s">
        <v>21</v>
      </c>
      <c r="N198" s="239" t="s">
        <v>49</v>
      </c>
      <c r="O198" s="45"/>
      <c r="P198" s="240">
        <f>O198*H198</f>
        <v>0</v>
      </c>
      <c r="Q198" s="240">
        <v>0</v>
      </c>
      <c r="R198" s="240">
        <f>Q198*H198</f>
        <v>0</v>
      </c>
      <c r="S198" s="240">
        <v>0</v>
      </c>
      <c r="T198" s="241">
        <f>S198*H198</f>
        <v>0</v>
      </c>
      <c r="AR198" s="21" t="s">
        <v>383</v>
      </c>
      <c r="AT198" s="21" t="s">
        <v>153</v>
      </c>
      <c r="AU198" s="21" t="s">
        <v>88</v>
      </c>
      <c r="AY198" s="21" t="s">
        <v>149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21" t="s">
        <v>86</v>
      </c>
      <c r="BK198" s="242">
        <f>ROUND(I198*H198,2)</f>
        <v>0</v>
      </c>
      <c r="BL198" s="21" t="s">
        <v>383</v>
      </c>
      <c r="BM198" s="21" t="s">
        <v>425</v>
      </c>
    </row>
    <row r="199" s="1" customFormat="1" ht="16.5" customHeight="1">
      <c r="B199" s="44"/>
      <c r="C199" s="231" t="s">
        <v>426</v>
      </c>
      <c r="D199" s="231" t="s">
        <v>153</v>
      </c>
      <c r="E199" s="232" t="s">
        <v>427</v>
      </c>
      <c r="F199" s="233" t="s">
        <v>428</v>
      </c>
      <c r="G199" s="234" t="s">
        <v>164</v>
      </c>
      <c r="H199" s="235">
        <v>9.7639999999999993</v>
      </c>
      <c r="I199" s="236"/>
      <c r="J199" s="237">
        <f>ROUND(I199*H199,2)</f>
        <v>0</v>
      </c>
      <c r="K199" s="233" t="s">
        <v>21</v>
      </c>
      <c r="L199" s="70"/>
      <c r="M199" s="238" t="s">
        <v>21</v>
      </c>
      <c r="N199" s="239" t="s">
        <v>49</v>
      </c>
      <c r="O199" s="45"/>
      <c r="P199" s="240">
        <f>O199*H199</f>
        <v>0</v>
      </c>
      <c r="Q199" s="240">
        <v>0</v>
      </c>
      <c r="R199" s="240">
        <f>Q199*H199</f>
        <v>0</v>
      </c>
      <c r="S199" s="240">
        <v>0</v>
      </c>
      <c r="T199" s="241">
        <f>S199*H199</f>
        <v>0</v>
      </c>
      <c r="AR199" s="21" t="s">
        <v>383</v>
      </c>
      <c r="AT199" s="21" t="s">
        <v>153</v>
      </c>
      <c r="AU199" s="21" t="s">
        <v>88</v>
      </c>
      <c r="AY199" s="21" t="s">
        <v>149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21" t="s">
        <v>86</v>
      </c>
      <c r="BK199" s="242">
        <f>ROUND(I199*H199,2)</f>
        <v>0</v>
      </c>
      <c r="BL199" s="21" t="s">
        <v>383</v>
      </c>
      <c r="BM199" s="21" t="s">
        <v>429</v>
      </c>
    </row>
    <row r="200" s="11" customFormat="1" ht="29.88" customHeight="1">
      <c r="B200" s="215"/>
      <c r="C200" s="216"/>
      <c r="D200" s="217" t="s">
        <v>77</v>
      </c>
      <c r="E200" s="229" t="s">
        <v>430</v>
      </c>
      <c r="F200" s="229" t="s">
        <v>431</v>
      </c>
      <c r="G200" s="216"/>
      <c r="H200" s="216"/>
      <c r="I200" s="219"/>
      <c r="J200" s="230">
        <f>BK200</f>
        <v>0</v>
      </c>
      <c r="K200" s="216"/>
      <c r="L200" s="221"/>
      <c r="M200" s="222"/>
      <c r="N200" s="223"/>
      <c r="O200" s="223"/>
      <c r="P200" s="224">
        <f>SUM(P201:P205)</f>
        <v>0</v>
      </c>
      <c r="Q200" s="223"/>
      <c r="R200" s="224">
        <f>SUM(R201:R205)</f>
        <v>4.2289500000000002</v>
      </c>
      <c r="S200" s="223"/>
      <c r="T200" s="225">
        <f>SUM(T201:T205)</f>
        <v>0</v>
      </c>
      <c r="AR200" s="226" t="s">
        <v>88</v>
      </c>
      <c r="AT200" s="227" t="s">
        <v>77</v>
      </c>
      <c r="AU200" s="227" t="s">
        <v>86</v>
      </c>
      <c r="AY200" s="226" t="s">
        <v>149</v>
      </c>
      <c r="BK200" s="228">
        <f>SUM(BK201:BK205)</f>
        <v>0</v>
      </c>
    </row>
    <row r="201" s="1" customFormat="1" ht="16.5" customHeight="1">
      <c r="B201" s="44"/>
      <c r="C201" s="231" t="s">
        <v>432</v>
      </c>
      <c r="D201" s="231" t="s">
        <v>153</v>
      </c>
      <c r="E201" s="232" t="s">
        <v>433</v>
      </c>
      <c r="F201" s="233" t="s">
        <v>434</v>
      </c>
      <c r="G201" s="234" t="s">
        <v>177</v>
      </c>
      <c r="H201" s="235">
        <v>165</v>
      </c>
      <c r="I201" s="236"/>
      <c r="J201" s="237">
        <f>ROUND(I201*H201,2)</f>
        <v>0</v>
      </c>
      <c r="K201" s="233" t="s">
        <v>21</v>
      </c>
      <c r="L201" s="70"/>
      <c r="M201" s="238" t="s">
        <v>21</v>
      </c>
      <c r="N201" s="239" t="s">
        <v>49</v>
      </c>
      <c r="O201" s="45"/>
      <c r="P201" s="240">
        <f>O201*H201</f>
        <v>0</v>
      </c>
      <c r="Q201" s="240">
        <v>0.025530000000000001</v>
      </c>
      <c r="R201" s="240">
        <f>Q201*H201</f>
        <v>4.2124500000000005</v>
      </c>
      <c r="S201" s="240">
        <v>0</v>
      </c>
      <c r="T201" s="241">
        <f>S201*H201</f>
        <v>0</v>
      </c>
      <c r="AR201" s="21" t="s">
        <v>383</v>
      </c>
      <c r="AT201" s="21" t="s">
        <v>153</v>
      </c>
      <c r="AU201" s="21" t="s">
        <v>88</v>
      </c>
      <c r="AY201" s="21" t="s">
        <v>149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21" t="s">
        <v>86</v>
      </c>
      <c r="BK201" s="242">
        <f>ROUND(I201*H201,2)</f>
        <v>0</v>
      </c>
      <c r="BL201" s="21" t="s">
        <v>383</v>
      </c>
      <c r="BM201" s="21" t="s">
        <v>435</v>
      </c>
    </row>
    <row r="202" s="1" customFormat="1">
      <c r="B202" s="44"/>
      <c r="C202" s="72"/>
      <c r="D202" s="243" t="s">
        <v>159</v>
      </c>
      <c r="E202" s="72"/>
      <c r="F202" s="244" t="s">
        <v>436</v>
      </c>
      <c r="G202" s="72"/>
      <c r="H202" s="72"/>
      <c r="I202" s="201"/>
      <c r="J202" s="72"/>
      <c r="K202" s="72"/>
      <c r="L202" s="70"/>
      <c r="M202" s="245"/>
      <c r="N202" s="45"/>
      <c r="O202" s="45"/>
      <c r="P202" s="45"/>
      <c r="Q202" s="45"/>
      <c r="R202" s="45"/>
      <c r="S202" s="45"/>
      <c r="T202" s="93"/>
      <c r="AT202" s="21" t="s">
        <v>159</v>
      </c>
      <c r="AU202" s="21" t="s">
        <v>88</v>
      </c>
    </row>
    <row r="203" s="1" customFormat="1" ht="16.5" customHeight="1">
      <c r="B203" s="44"/>
      <c r="C203" s="231" t="s">
        <v>437</v>
      </c>
      <c r="D203" s="231" t="s">
        <v>153</v>
      </c>
      <c r="E203" s="232" t="s">
        <v>438</v>
      </c>
      <c r="F203" s="233" t="s">
        <v>439</v>
      </c>
      <c r="G203" s="234" t="s">
        <v>177</v>
      </c>
      <c r="H203" s="235">
        <v>165</v>
      </c>
      <c r="I203" s="236"/>
      <c r="J203" s="237">
        <f>ROUND(I203*H203,2)</f>
        <v>0</v>
      </c>
      <c r="K203" s="233" t="s">
        <v>21</v>
      </c>
      <c r="L203" s="70"/>
      <c r="M203" s="238" t="s">
        <v>21</v>
      </c>
      <c r="N203" s="239" t="s">
        <v>49</v>
      </c>
      <c r="O203" s="45"/>
      <c r="P203" s="240">
        <f>O203*H203</f>
        <v>0</v>
      </c>
      <c r="Q203" s="240">
        <v>0.00010000000000000001</v>
      </c>
      <c r="R203" s="240">
        <f>Q203*H203</f>
        <v>0.016500000000000001</v>
      </c>
      <c r="S203" s="240">
        <v>0</v>
      </c>
      <c r="T203" s="241">
        <f>S203*H203</f>
        <v>0</v>
      </c>
      <c r="AR203" s="21" t="s">
        <v>383</v>
      </c>
      <c r="AT203" s="21" t="s">
        <v>153</v>
      </c>
      <c r="AU203" s="21" t="s">
        <v>88</v>
      </c>
      <c r="AY203" s="21" t="s">
        <v>149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21" t="s">
        <v>86</v>
      </c>
      <c r="BK203" s="242">
        <f>ROUND(I203*H203,2)</f>
        <v>0</v>
      </c>
      <c r="BL203" s="21" t="s">
        <v>383</v>
      </c>
      <c r="BM203" s="21" t="s">
        <v>440</v>
      </c>
    </row>
    <row r="204" s="1" customFormat="1">
      <c r="B204" s="44"/>
      <c r="C204" s="72"/>
      <c r="D204" s="243" t="s">
        <v>159</v>
      </c>
      <c r="E204" s="72"/>
      <c r="F204" s="244" t="s">
        <v>436</v>
      </c>
      <c r="G204" s="72"/>
      <c r="H204" s="72"/>
      <c r="I204" s="201"/>
      <c r="J204" s="72"/>
      <c r="K204" s="72"/>
      <c r="L204" s="70"/>
      <c r="M204" s="245"/>
      <c r="N204" s="45"/>
      <c r="O204" s="45"/>
      <c r="P204" s="45"/>
      <c r="Q204" s="45"/>
      <c r="R204" s="45"/>
      <c r="S204" s="45"/>
      <c r="T204" s="93"/>
      <c r="AT204" s="21" t="s">
        <v>159</v>
      </c>
      <c r="AU204" s="21" t="s">
        <v>88</v>
      </c>
    </row>
    <row r="205" s="1" customFormat="1" ht="25.5" customHeight="1">
      <c r="B205" s="44"/>
      <c r="C205" s="231" t="s">
        <v>441</v>
      </c>
      <c r="D205" s="231" t="s">
        <v>153</v>
      </c>
      <c r="E205" s="232" t="s">
        <v>442</v>
      </c>
      <c r="F205" s="233" t="s">
        <v>443</v>
      </c>
      <c r="G205" s="234" t="s">
        <v>164</v>
      </c>
      <c r="H205" s="235">
        <v>4.2290000000000001</v>
      </c>
      <c r="I205" s="236"/>
      <c r="J205" s="237">
        <f>ROUND(I205*H205,2)</f>
        <v>0</v>
      </c>
      <c r="K205" s="233" t="s">
        <v>21</v>
      </c>
      <c r="L205" s="70"/>
      <c r="M205" s="238" t="s">
        <v>21</v>
      </c>
      <c r="N205" s="239" t="s">
        <v>49</v>
      </c>
      <c r="O205" s="45"/>
      <c r="P205" s="240">
        <f>O205*H205</f>
        <v>0</v>
      </c>
      <c r="Q205" s="240">
        <v>0</v>
      </c>
      <c r="R205" s="240">
        <f>Q205*H205</f>
        <v>0</v>
      </c>
      <c r="S205" s="240">
        <v>0</v>
      </c>
      <c r="T205" s="241">
        <f>S205*H205</f>
        <v>0</v>
      </c>
      <c r="AR205" s="21" t="s">
        <v>383</v>
      </c>
      <c r="AT205" s="21" t="s">
        <v>153</v>
      </c>
      <c r="AU205" s="21" t="s">
        <v>88</v>
      </c>
      <c r="AY205" s="21" t="s">
        <v>149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21" t="s">
        <v>86</v>
      </c>
      <c r="BK205" s="242">
        <f>ROUND(I205*H205,2)</f>
        <v>0</v>
      </c>
      <c r="BL205" s="21" t="s">
        <v>383</v>
      </c>
      <c r="BM205" s="21" t="s">
        <v>444</v>
      </c>
    </row>
    <row r="206" s="11" customFormat="1" ht="29.88" customHeight="1">
      <c r="B206" s="215"/>
      <c r="C206" s="216"/>
      <c r="D206" s="217" t="s">
        <v>77</v>
      </c>
      <c r="E206" s="229" t="s">
        <v>445</v>
      </c>
      <c r="F206" s="229" t="s">
        <v>446</v>
      </c>
      <c r="G206" s="216"/>
      <c r="H206" s="216"/>
      <c r="I206" s="219"/>
      <c r="J206" s="230">
        <f>BK206</f>
        <v>0</v>
      </c>
      <c r="K206" s="216"/>
      <c r="L206" s="221"/>
      <c r="M206" s="222"/>
      <c r="N206" s="223"/>
      <c r="O206" s="223"/>
      <c r="P206" s="224">
        <f>SUM(P207:P256)</f>
        <v>0</v>
      </c>
      <c r="Q206" s="223"/>
      <c r="R206" s="224">
        <f>SUM(R207:R256)</f>
        <v>0.69356000000000007</v>
      </c>
      <c r="S206" s="223"/>
      <c r="T206" s="225">
        <f>SUM(T207:T256)</f>
        <v>0.79567499999999991</v>
      </c>
      <c r="AR206" s="226" t="s">
        <v>88</v>
      </c>
      <c r="AT206" s="227" t="s">
        <v>77</v>
      </c>
      <c r="AU206" s="227" t="s">
        <v>86</v>
      </c>
      <c r="AY206" s="226" t="s">
        <v>149</v>
      </c>
      <c r="BK206" s="228">
        <f>SUM(BK207:BK256)</f>
        <v>0</v>
      </c>
    </row>
    <row r="207" s="1" customFormat="1" ht="16.5" customHeight="1">
      <c r="B207" s="44"/>
      <c r="C207" s="231" t="s">
        <v>447</v>
      </c>
      <c r="D207" s="231" t="s">
        <v>153</v>
      </c>
      <c r="E207" s="232" t="s">
        <v>448</v>
      </c>
      <c r="F207" s="233" t="s">
        <v>449</v>
      </c>
      <c r="G207" s="234" t="s">
        <v>189</v>
      </c>
      <c r="H207" s="235">
        <v>28</v>
      </c>
      <c r="I207" s="236"/>
      <c r="J207" s="237">
        <f>ROUND(I207*H207,2)</f>
        <v>0</v>
      </c>
      <c r="K207" s="233" t="s">
        <v>21</v>
      </c>
      <c r="L207" s="70"/>
      <c r="M207" s="238" t="s">
        <v>21</v>
      </c>
      <c r="N207" s="239" t="s">
        <v>49</v>
      </c>
      <c r="O207" s="45"/>
      <c r="P207" s="240">
        <f>O207*H207</f>
        <v>0</v>
      </c>
      <c r="Q207" s="240">
        <v>0</v>
      </c>
      <c r="R207" s="240">
        <f>Q207*H207</f>
        <v>0</v>
      </c>
      <c r="S207" s="240">
        <v>0.0018699999999999999</v>
      </c>
      <c r="T207" s="241">
        <f>S207*H207</f>
        <v>0.052359999999999997</v>
      </c>
      <c r="AR207" s="21" t="s">
        <v>383</v>
      </c>
      <c r="AT207" s="21" t="s">
        <v>153</v>
      </c>
      <c r="AU207" s="21" t="s">
        <v>88</v>
      </c>
      <c r="AY207" s="21" t="s">
        <v>149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21" t="s">
        <v>86</v>
      </c>
      <c r="BK207" s="242">
        <f>ROUND(I207*H207,2)</f>
        <v>0</v>
      </c>
      <c r="BL207" s="21" t="s">
        <v>383</v>
      </c>
      <c r="BM207" s="21" t="s">
        <v>450</v>
      </c>
    </row>
    <row r="208" s="1" customFormat="1">
      <c r="B208" s="44"/>
      <c r="C208" s="72"/>
      <c r="D208" s="243" t="s">
        <v>159</v>
      </c>
      <c r="E208" s="72"/>
      <c r="F208" s="244" t="s">
        <v>451</v>
      </c>
      <c r="G208" s="72"/>
      <c r="H208" s="72"/>
      <c r="I208" s="201"/>
      <c r="J208" s="72"/>
      <c r="K208" s="72"/>
      <c r="L208" s="70"/>
      <c r="M208" s="245"/>
      <c r="N208" s="45"/>
      <c r="O208" s="45"/>
      <c r="P208" s="45"/>
      <c r="Q208" s="45"/>
      <c r="R208" s="45"/>
      <c r="S208" s="45"/>
      <c r="T208" s="93"/>
      <c r="AT208" s="21" t="s">
        <v>159</v>
      </c>
      <c r="AU208" s="21" t="s">
        <v>88</v>
      </c>
    </row>
    <row r="209" s="1" customFormat="1" ht="16.5" customHeight="1">
      <c r="B209" s="44"/>
      <c r="C209" s="231" t="s">
        <v>452</v>
      </c>
      <c r="D209" s="231" t="s">
        <v>153</v>
      </c>
      <c r="E209" s="232" t="s">
        <v>453</v>
      </c>
      <c r="F209" s="233" t="s">
        <v>454</v>
      </c>
      <c r="G209" s="234" t="s">
        <v>189</v>
      </c>
      <c r="H209" s="235">
        <v>15</v>
      </c>
      <c r="I209" s="236"/>
      <c r="J209" s="237">
        <f>ROUND(I209*H209,2)</f>
        <v>0</v>
      </c>
      <c r="K209" s="233" t="s">
        <v>21</v>
      </c>
      <c r="L209" s="70"/>
      <c r="M209" s="238" t="s">
        <v>21</v>
      </c>
      <c r="N209" s="239" t="s">
        <v>49</v>
      </c>
      <c r="O209" s="45"/>
      <c r="P209" s="240">
        <f>O209*H209</f>
        <v>0</v>
      </c>
      <c r="Q209" s="240">
        <v>0</v>
      </c>
      <c r="R209" s="240">
        <f>Q209*H209</f>
        <v>0</v>
      </c>
      <c r="S209" s="240">
        <v>0.00348</v>
      </c>
      <c r="T209" s="241">
        <f>S209*H209</f>
        <v>0.052200000000000003</v>
      </c>
      <c r="AR209" s="21" t="s">
        <v>383</v>
      </c>
      <c r="AT209" s="21" t="s">
        <v>153</v>
      </c>
      <c r="AU209" s="21" t="s">
        <v>88</v>
      </c>
      <c r="AY209" s="21" t="s">
        <v>149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21" t="s">
        <v>86</v>
      </c>
      <c r="BK209" s="242">
        <f>ROUND(I209*H209,2)</f>
        <v>0</v>
      </c>
      <c r="BL209" s="21" t="s">
        <v>383</v>
      </c>
      <c r="BM209" s="21" t="s">
        <v>455</v>
      </c>
    </row>
    <row r="210" s="1" customFormat="1">
      <c r="B210" s="44"/>
      <c r="C210" s="72"/>
      <c r="D210" s="243" t="s">
        <v>159</v>
      </c>
      <c r="E210" s="72"/>
      <c r="F210" s="244" t="s">
        <v>451</v>
      </c>
      <c r="G210" s="72"/>
      <c r="H210" s="72"/>
      <c r="I210" s="201"/>
      <c r="J210" s="72"/>
      <c r="K210" s="72"/>
      <c r="L210" s="70"/>
      <c r="M210" s="245"/>
      <c r="N210" s="45"/>
      <c r="O210" s="45"/>
      <c r="P210" s="45"/>
      <c r="Q210" s="45"/>
      <c r="R210" s="45"/>
      <c r="S210" s="45"/>
      <c r="T210" s="93"/>
      <c r="AT210" s="21" t="s">
        <v>159</v>
      </c>
      <c r="AU210" s="21" t="s">
        <v>88</v>
      </c>
    </row>
    <row r="211" s="1" customFormat="1" ht="16.5" customHeight="1">
      <c r="B211" s="44"/>
      <c r="C211" s="231" t="s">
        <v>456</v>
      </c>
      <c r="D211" s="231" t="s">
        <v>153</v>
      </c>
      <c r="E211" s="232" t="s">
        <v>457</v>
      </c>
      <c r="F211" s="233" t="s">
        <v>458</v>
      </c>
      <c r="G211" s="234" t="s">
        <v>189</v>
      </c>
      <c r="H211" s="235">
        <v>35</v>
      </c>
      <c r="I211" s="236"/>
      <c r="J211" s="237">
        <f>ROUND(I211*H211,2)</f>
        <v>0</v>
      </c>
      <c r="K211" s="233" t="s">
        <v>21</v>
      </c>
      <c r="L211" s="70"/>
      <c r="M211" s="238" t="s">
        <v>21</v>
      </c>
      <c r="N211" s="239" t="s">
        <v>49</v>
      </c>
      <c r="O211" s="45"/>
      <c r="P211" s="240">
        <f>O211*H211</f>
        <v>0</v>
      </c>
      <c r="Q211" s="240">
        <v>0</v>
      </c>
      <c r="R211" s="240">
        <f>Q211*H211</f>
        <v>0</v>
      </c>
      <c r="S211" s="240">
        <v>0.0016999999999999999</v>
      </c>
      <c r="T211" s="241">
        <f>S211*H211</f>
        <v>0.059499999999999997</v>
      </c>
      <c r="AR211" s="21" t="s">
        <v>383</v>
      </c>
      <c r="AT211" s="21" t="s">
        <v>153</v>
      </c>
      <c r="AU211" s="21" t="s">
        <v>88</v>
      </c>
      <c r="AY211" s="21" t="s">
        <v>149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21" t="s">
        <v>86</v>
      </c>
      <c r="BK211" s="242">
        <f>ROUND(I211*H211,2)</f>
        <v>0</v>
      </c>
      <c r="BL211" s="21" t="s">
        <v>383</v>
      </c>
      <c r="BM211" s="21" t="s">
        <v>459</v>
      </c>
    </row>
    <row r="212" s="1" customFormat="1">
      <c r="B212" s="44"/>
      <c r="C212" s="72"/>
      <c r="D212" s="243" t="s">
        <v>159</v>
      </c>
      <c r="E212" s="72"/>
      <c r="F212" s="244" t="s">
        <v>451</v>
      </c>
      <c r="G212" s="72"/>
      <c r="H212" s="72"/>
      <c r="I212" s="201"/>
      <c r="J212" s="72"/>
      <c r="K212" s="72"/>
      <c r="L212" s="70"/>
      <c r="M212" s="245"/>
      <c r="N212" s="45"/>
      <c r="O212" s="45"/>
      <c r="P212" s="45"/>
      <c r="Q212" s="45"/>
      <c r="R212" s="45"/>
      <c r="S212" s="45"/>
      <c r="T212" s="93"/>
      <c r="AT212" s="21" t="s">
        <v>159</v>
      </c>
      <c r="AU212" s="21" t="s">
        <v>88</v>
      </c>
    </row>
    <row r="213" s="1" customFormat="1" ht="16.5" customHeight="1">
      <c r="B213" s="44"/>
      <c r="C213" s="231" t="s">
        <v>460</v>
      </c>
      <c r="D213" s="231" t="s">
        <v>153</v>
      </c>
      <c r="E213" s="232" t="s">
        <v>461</v>
      </c>
      <c r="F213" s="233" t="s">
        <v>462</v>
      </c>
      <c r="G213" s="234" t="s">
        <v>189</v>
      </c>
      <c r="H213" s="235">
        <v>40</v>
      </c>
      <c r="I213" s="236"/>
      <c r="J213" s="237">
        <f>ROUND(I213*H213,2)</f>
        <v>0</v>
      </c>
      <c r="K213" s="233" t="s">
        <v>21</v>
      </c>
      <c r="L213" s="70"/>
      <c r="M213" s="238" t="s">
        <v>21</v>
      </c>
      <c r="N213" s="239" t="s">
        <v>49</v>
      </c>
      <c r="O213" s="45"/>
      <c r="P213" s="240">
        <f>O213*H213</f>
        <v>0</v>
      </c>
      <c r="Q213" s="240">
        <v>0</v>
      </c>
      <c r="R213" s="240">
        <f>Q213*H213</f>
        <v>0</v>
      </c>
      <c r="S213" s="240">
        <v>0.0017700000000000001</v>
      </c>
      <c r="T213" s="241">
        <f>S213*H213</f>
        <v>0.070800000000000002</v>
      </c>
      <c r="AR213" s="21" t="s">
        <v>383</v>
      </c>
      <c r="AT213" s="21" t="s">
        <v>153</v>
      </c>
      <c r="AU213" s="21" t="s">
        <v>88</v>
      </c>
      <c r="AY213" s="21" t="s">
        <v>149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21" t="s">
        <v>86</v>
      </c>
      <c r="BK213" s="242">
        <f>ROUND(I213*H213,2)</f>
        <v>0</v>
      </c>
      <c r="BL213" s="21" t="s">
        <v>383</v>
      </c>
      <c r="BM213" s="21" t="s">
        <v>463</v>
      </c>
    </row>
    <row r="214" s="1" customFormat="1">
      <c r="B214" s="44"/>
      <c r="C214" s="72"/>
      <c r="D214" s="243" t="s">
        <v>159</v>
      </c>
      <c r="E214" s="72"/>
      <c r="F214" s="244" t="s">
        <v>451</v>
      </c>
      <c r="G214" s="72"/>
      <c r="H214" s="72"/>
      <c r="I214" s="201"/>
      <c r="J214" s="72"/>
      <c r="K214" s="72"/>
      <c r="L214" s="70"/>
      <c r="M214" s="245"/>
      <c r="N214" s="45"/>
      <c r="O214" s="45"/>
      <c r="P214" s="45"/>
      <c r="Q214" s="45"/>
      <c r="R214" s="45"/>
      <c r="S214" s="45"/>
      <c r="T214" s="93"/>
      <c r="AT214" s="21" t="s">
        <v>159</v>
      </c>
      <c r="AU214" s="21" t="s">
        <v>88</v>
      </c>
    </row>
    <row r="215" s="1" customFormat="1" ht="16.5" customHeight="1">
      <c r="B215" s="44"/>
      <c r="C215" s="231" t="s">
        <v>464</v>
      </c>
      <c r="D215" s="231" t="s">
        <v>153</v>
      </c>
      <c r="E215" s="232" t="s">
        <v>465</v>
      </c>
      <c r="F215" s="233" t="s">
        <v>466</v>
      </c>
      <c r="G215" s="234" t="s">
        <v>189</v>
      </c>
      <c r="H215" s="235">
        <v>44.5</v>
      </c>
      <c r="I215" s="236"/>
      <c r="J215" s="237">
        <f>ROUND(I215*H215,2)</f>
        <v>0</v>
      </c>
      <c r="K215" s="233" t="s">
        <v>21</v>
      </c>
      <c r="L215" s="70"/>
      <c r="M215" s="238" t="s">
        <v>21</v>
      </c>
      <c r="N215" s="239" t="s">
        <v>49</v>
      </c>
      <c r="O215" s="45"/>
      <c r="P215" s="240">
        <f>O215*H215</f>
        <v>0</v>
      </c>
      <c r="Q215" s="240">
        <v>0</v>
      </c>
      <c r="R215" s="240">
        <f>Q215*H215</f>
        <v>0</v>
      </c>
      <c r="S215" s="240">
        <v>0.00167</v>
      </c>
      <c r="T215" s="241">
        <f>S215*H215</f>
        <v>0.074315000000000006</v>
      </c>
      <c r="AR215" s="21" t="s">
        <v>383</v>
      </c>
      <c r="AT215" s="21" t="s">
        <v>153</v>
      </c>
      <c r="AU215" s="21" t="s">
        <v>88</v>
      </c>
      <c r="AY215" s="21" t="s">
        <v>149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21" t="s">
        <v>86</v>
      </c>
      <c r="BK215" s="242">
        <f>ROUND(I215*H215,2)</f>
        <v>0</v>
      </c>
      <c r="BL215" s="21" t="s">
        <v>383</v>
      </c>
      <c r="BM215" s="21" t="s">
        <v>467</v>
      </c>
    </row>
    <row r="216" s="1" customFormat="1">
      <c r="B216" s="44"/>
      <c r="C216" s="72"/>
      <c r="D216" s="243" t="s">
        <v>159</v>
      </c>
      <c r="E216" s="72"/>
      <c r="F216" s="244" t="s">
        <v>468</v>
      </c>
      <c r="G216" s="72"/>
      <c r="H216" s="72"/>
      <c r="I216" s="201"/>
      <c r="J216" s="72"/>
      <c r="K216" s="72"/>
      <c r="L216" s="70"/>
      <c r="M216" s="245"/>
      <c r="N216" s="45"/>
      <c r="O216" s="45"/>
      <c r="P216" s="45"/>
      <c r="Q216" s="45"/>
      <c r="R216" s="45"/>
      <c r="S216" s="45"/>
      <c r="T216" s="93"/>
      <c r="AT216" s="21" t="s">
        <v>159</v>
      </c>
      <c r="AU216" s="21" t="s">
        <v>88</v>
      </c>
    </row>
    <row r="217" s="1" customFormat="1" ht="16.5" customHeight="1">
      <c r="B217" s="44"/>
      <c r="C217" s="231" t="s">
        <v>469</v>
      </c>
      <c r="D217" s="231" t="s">
        <v>153</v>
      </c>
      <c r="E217" s="232" t="s">
        <v>470</v>
      </c>
      <c r="F217" s="233" t="s">
        <v>471</v>
      </c>
      <c r="G217" s="234" t="s">
        <v>189</v>
      </c>
      <c r="H217" s="235">
        <v>6</v>
      </c>
      <c r="I217" s="236"/>
      <c r="J217" s="237">
        <f>ROUND(I217*H217,2)</f>
        <v>0</v>
      </c>
      <c r="K217" s="233" t="s">
        <v>21</v>
      </c>
      <c r="L217" s="70"/>
      <c r="M217" s="238" t="s">
        <v>21</v>
      </c>
      <c r="N217" s="239" t="s">
        <v>49</v>
      </c>
      <c r="O217" s="45"/>
      <c r="P217" s="240">
        <f>O217*H217</f>
        <v>0</v>
      </c>
      <c r="Q217" s="240">
        <v>0</v>
      </c>
      <c r="R217" s="240">
        <f>Q217*H217</f>
        <v>0</v>
      </c>
      <c r="S217" s="240">
        <v>0.00175</v>
      </c>
      <c r="T217" s="241">
        <f>S217*H217</f>
        <v>0.010500000000000001</v>
      </c>
      <c r="AR217" s="21" t="s">
        <v>383</v>
      </c>
      <c r="AT217" s="21" t="s">
        <v>153</v>
      </c>
      <c r="AU217" s="21" t="s">
        <v>88</v>
      </c>
      <c r="AY217" s="21" t="s">
        <v>149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21" t="s">
        <v>86</v>
      </c>
      <c r="BK217" s="242">
        <f>ROUND(I217*H217,2)</f>
        <v>0</v>
      </c>
      <c r="BL217" s="21" t="s">
        <v>383</v>
      </c>
      <c r="BM217" s="21" t="s">
        <v>472</v>
      </c>
    </row>
    <row r="218" s="1" customFormat="1">
      <c r="B218" s="44"/>
      <c r="C218" s="72"/>
      <c r="D218" s="243" t="s">
        <v>159</v>
      </c>
      <c r="E218" s="72"/>
      <c r="F218" s="244" t="s">
        <v>451</v>
      </c>
      <c r="G218" s="72"/>
      <c r="H218" s="72"/>
      <c r="I218" s="201"/>
      <c r="J218" s="72"/>
      <c r="K218" s="72"/>
      <c r="L218" s="70"/>
      <c r="M218" s="245"/>
      <c r="N218" s="45"/>
      <c r="O218" s="45"/>
      <c r="P218" s="45"/>
      <c r="Q218" s="45"/>
      <c r="R218" s="45"/>
      <c r="S218" s="45"/>
      <c r="T218" s="93"/>
      <c r="AT218" s="21" t="s">
        <v>159</v>
      </c>
      <c r="AU218" s="21" t="s">
        <v>88</v>
      </c>
    </row>
    <row r="219" s="1" customFormat="1" ht="16.5" customHeight="1">
      <c r="B219" s="44"/>
      <c r="C219" s="231" t="s">
        <v>473</v>
      </c>
      <c r="D219" s="231" t="s">
        <v>153</v>
      </c>
      <c r="E219" s="232" t="s">
        <v>474</v>
      </c>
      <c r="F219" s="233" t="s">
        <v>475</v>
      </c>
      <c r="G219" s="234" t="s">
        <v>177</v>
      </c>
      <c r="H219" s="235">
        <v>7.5</v>
      </c>
      <c r="I219" s="236"/>
      <c r="J219" s="237">
        <f>ROUND(I219*H219,2)</f>
        <v>0</v>
      </c>
      <c r="K219" s="233" t="s">
        <v>21</v>
      </c>
      <c r="L219" s="70"/>
      <c r="M219" s="238" t="s">
        <v>21</v>
      </c>
      <c r="N219" s="239" t="s">
        <v>49</v>
      </c>
      <c r="O219" s="45"/>
      <c r="P219" s="240">
        <f>O219*H219</f>
        <v>0</v>
      </c>
      <c r="Q219" s="240">
        <v>0</v>
      </c>
      <c r="R219" s="240">
        <f>Q219*H219</f>
        <v>0</v>
      </c>
      <c r="S219" s="240">
        <v>0.0058399999999999997</v>
      </c>
      <c r="T219" s="241">
        <f>S219*H219</f>
        <v>0.043799999999999999</v>
      </c>
      <c r="AR219" s="21" t="s">
        <v>383</v>
      </c>
      <c r="AT219" s="21" t="s">
        <v>153</v>
      </c>
      <c r="AU219" s="21" t="s">
        <v>88</v>
      </c>
      <c r="AY219" s="21" t="s">
        <v>149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21" t="s">
        <v>86</v>
      </c>
      <c r="BK219" s="242">
        <f>ROUND(I219*H219,2)</f>
        <v>0</v>
      </c>
      <c r="BL219" s="21" t="s">
        <v>383</v>
      </c>
      <c r="BM219" s="21" t="s">
        <v>476</v>
      </c>
    </row>
    <row r="220" s="1" customFormat="1">
      <c r="B220" s="44"/>
      <c r="C220" s="72"/>
      <c r="D220" s="243" t="s">
        <v>159</v>
      </c>
      <c r="E220" s="72"/>
      <c r="F220" s="244" t="s">
        <v>451</v>
      </c>
      <c r="G220" s="72"/>
      <c r="H220" s="72"/>
      <c r="I220" s="201"/>
      <c r="J220" s="72"/>
      <c r="K220" s="72"/>
      <c r="L220" s="70"/>
      <c r="M220" s="245"/>
      <c r="N220" s="45"/>
      <c r="O220" s="45"/>
      <c r="P220" s="45"/>
      <c r="Q220" s="45"/>
      <c r="R220" s="45"/>
      <c r="S220" s="45"/>
      <c r="T220" s="93"/>
      <c r="AT220" s="21" t="s">
        <v>159</v>
      </c>
      <c r="AU220" s="21" t="s">
        <v>88</v>
      </c>
    </row>
    <row r="221" s="1" customFormat="1" ht="16.5" customHeight="1">
      <c r="B221" s="44"/>
      <c r="C221" s="231" t="s">
        <v>477</v>
      </c>
      <c r="D221" s="231" t="s">
        <v>153</v>
      </c>
      <c r="E221" s="232" t="s">
        <v>478</v>
      </c>
      <c r="F221" s="233" t="s">
        <v>479</v>
      </c>
      <c r="G221" s="234" t="s">
        <v>241</v>
      </c>
      <c r="H221" s="235">
        <v>20</v>
      </c>
      <c r="I221" s="236"/>
      <c r="J221" s="237">
        <f>ROUND(I221*H221,2)</f>
        <v>0</v>
      </c>
      <c r="K221" s="233" t="s">
        <v>21</v>
      </c>
      <c r="L221" s="70"/>
      <c r="M221" s="238" t="s">
        <v>21</v>
      </c>
      <c r="N221" s="239" t="s">
        <v>49</v>
      </c>
      <c r="O221" s="45"/>
      <c r="P221" s="240">
        <f>O221*H221</f>
        <v>0</v>
      </c>
      <c r="Q221" s="240">
        <v>0</v>
      </c>
      <c r="R221" s="240">
        <f>Q221*H221</f>
        <v>0</v>
      </c>
      <c r="S221" s="240">
        <v>0.00022000000000000001</v>
      </c>
      <c r="T221" s="241">
        <f>S221*H221</f>
        <v>0.0044000000000000003</v>
      </c>
      <c r="AR221" s="21" t="s">
        <v>383</v>
      </c>
      <c r="AT221" s="21" t="s">
        <v>153</v>
      </c>
      <c r="AU221" s="21" t="s">
        <v>88</v>
      </c>
      <c r="AY221" s="21" t="s">
        <v>149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21" t="s">
        <v>86</v>
      </c>
      <c r="BK221" s="242">
        <f>ROUND(I221*H221,2)</f>
        <v>0</v>
      </c>
      <c r="BL221" s="21" t="s">
        <v>383</v>
      </c>
      <c r="BM221" s="21" t="s">
        <v>480</v>
      </c>
    </row>
    <row r="222" s="1" customFormat="1">
      <c r="B222" s="44"/>
      <c r="C222" s="72"/>
      <c r="D222" s="243" t="s">
        <v>159</v>
      </c>
      <c r="E222" s="72"/>
      <c r="F222" s="244" t="s">
        <v>451</v>
      </c>
      <c r="G222" s="72"/>
      <c r="H222" s="72"/>
      <c r="I222" s="201"/>
      <c r="J222" s="72"/>
      <c r="K222" s="72"/>
      <c r="L222" s="70"/>
      <c r="M222" s="245"/>
      <c r="N222" s="45"/>
      <c r="O222" s="45"/>
      <c r="P222" s="45"/>
      <c r="Q222" s="45"/>
      <c r="R222" s="45"/>
      <c r="S222" s="45"/>
      <c r="T222" s="93"/>
      <c r="AT222" s="21" t="s">
        <v>159</v>
      </c>
      <c r="AU222" s="21" t="s">
        <v>88</v>
      </c>
    </row>
    <row r="223" s="1" customFormat="1" ht="25.5" customHeight="1">
      <c r="B223" s="44"/>
      <c r="C223" s="231" t="s">
        <v>481</v>
      </c>
      <c r="D223" s="231" t="s">
        <v>153</v>
      </c>
      <c r="E223" s="232" t="s">
        <v>482</v>
      </c>
      <c r="F223" s="233" t="s">
        <v>483</v>
      </c>
      <c r="G223" s="234" t="s">
        <v>241</v>
      </c>
      <c r="H223" s="235">
        <v>15</v>
      </c>
      <c r="I223" s="236"/>
      <c r="J223" s="237">
        <f>ROUND(I223*H223,2)</f>
        <v>0</v>
      </c>
      <c r="K223" s="233" t="s">
        <v>21</v>
      </c>
      <c r="L223" s="70"/>
      <c r="M223" s="238" t="s">
        <v>21</v>
      </c>
      <c r="N223" s="239" t="s">
        <v>49</v>
      </c>
      <c r="O223" s="45"/>
      <c r="P223" s="240">
        <f>O223*H223</f>
        <v>0</v>
      </c>
      <c r="Q223" s="240">
        <v>0</v>
      </c>
      <c r="R223" s="240">
        <f>Q223*H223</f>
        <v>0</v>
      </c>
      <c r="S223" s="240">
        <v>0.0018799999999999999</v>
      </c>
      <c r="T223" s="241">
        <f>S223*H223</f>
        <v>0.028199999999999999</v>
      </c>
      <c r="AR223" s="21" t="s">
        <v>383</v>
      </c>
      <c r="AT223" s="21" t="s">
        <v>153</v>
      </c>
      <c r="AU223" s="21" t="s">
        <v>88</v>
      </c>
      <c r="AY223" s="21" t="s">
        <v>149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21" t="s">
        <v>86</v>
      </c>
      <c r="BK223" s="242">
        <f>ROUND(I223*H223,2)</f>
        <v>0</v>
      </c>
      <c r="BL223" s="21" t="s">
        <v>383</v>
      </c>
      <c r="BM223" s="21" t="s">
        <v>484</v>
      </c>
    </row>
    <row r="224" s="1" customFormat="1">
      <c r="B224" s="44"/>
      <c r="C224" s="72"/>
      <c r="D224" s="243" t="s">
        <v>159</v>
      </c>
      <c r="E224" s="72"/>
      <c r="F224" s="244" t="s">
        <v>451</v>
      </c>
      <c r="G224" s="72"/>
      <c r="H224" s="72"/>
      <c r="I224" s="201"/>
      <c r="J224" s="72"/>
      <c r="K224" s="72"/>
      <c r="L224" s="70"/>
      <c r="M224" s="245"/>
      <c r="N224" s="45"/>
      <c r="O224" s="45"/>
      <c r="P224" s="45"/>
      <c r="Q224" s="45"/>
      <c r="R224" s="45"/>
      <c r="S224" s="45"/>
      <c r="T224" s="93"/>
      <c r="AT224" s="21" t="s">
        <v>159</v>
      </c>
      <c r="AU224" s="21" t="s">
        <v>88</v>
      </c>
    </row>
    <row r="225" s="1" customFormat="1" ht="16.5" customHeight="1">
      <c r="B225" s="44"/>
      <c r="C225" s="231" t="s">
        <v>485</v>
      </c>
      <c r="D225" s="231" t="s">
        <v>153</v>
      </c>
      <c r="E225" s="232" t="s">
        <v>486</v>
      </c>
      <c r="F225" s="233" t="s">
        <v>487</v>
      </c>
      <c r="G225" s="234" t="s">
        <v>189</v>
      </c>
      <c r="H225" s="235">
        <v>40</v>
      </c>
      <c r="I225" s="236"/>
      <c r="J225" s="237">
        <f>ROUND(I225*H225,2)</f>
        <v>0</v>
      </c>
      <c r="K225" s="233" t="s">
        <v>21</v>
      </c>
      <c r="L225" s="70"/>
      <c r="M225" s="238" t="s">
        <v>21</v>
      </c>
      <c r="N225" s="239" t="s">
        <v>49</v>
      </c>
      <c r="O225" s="45"/>
      <c r="P225" s="240">
        <f>O225*H225</f>
        <v>0</v>
      </c>
      <c r="Q225" s="240">
        <v>0</v>
      </c>
      <c r="R225" s="240">
        <f>Q225*H225</f>
        <v>0</v>
      </c>
      <c r="S225" s="240">
        <v>0.0060499999999999998</v>
      </c>
      <c r="T225" s="241">
        <f>S225*H225</f>
        <v>0.24199999999999999</v>
      </c>
      <c r="AR225" s="21" t="s">
        <v>383</v>
      </c>
      <c r="AT225" s="21" t="s">
        <v>153</v>
      </c>
      <c r="AU225" s="21" t="s">
        <v>88</v>
      </c>
      <c r="AY225" s="21" t="s">
        <v>149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21" t="s">
        <v>86</v>
      </c>
      <c r="BK225" s="242">
        <f>ROUND(I225*H225,2)</f>
        <v>0</v>
      </c>
      <c r="BL225" s="21" t="s">
        <v>383</v>
      </c>
      <c r="BM225" s="21" t="s">
        <v>488</v>
      </c>
    </row>
    <row r="226" s="1" customFormat="1">
      <c r="B226" s="44"/>
      <c r="C226" s="72"/>
      <c r="D226" s="243" t="s">
        <v>159</v>
      </c>
      <c r="E226" s="72"/>
      <c r="F226" s="244" t="s">
        <v>451</v>
      </c>
      <c r="G226" s="72"/>
      <c r="H226" s="72"/>
      <c r="I226" s="201"/>
      <c r="J226" s="72"/>
      <c r="K226" s="72"/>
      <c r="L226" s="70"/>
      <c r="M226" s="245"/>
      <c r="N226" s="45"/>
      <c r="O226" s="45"/>
      <c r="P226" s="45"/>
      <c r="Q226" s="45"/>
      <c r="R226" s="45"/>
      <c r="S226" s="45"/>
      <c r="T226" s="93"/>
      <c r="AT226" s="21" t="s">
        <v>159</v>
      </c>
      <c r="AU226" s="21" t="s">
        <v>88</v>
      </c>
    </row>
    <row r="227" s="1" customFormat="1" ht="16.5" customHeight="1">
      <c r="B227" s="44"/>
      <c r="C227" s="231" t="s">
        <v>489</v>
      </c>
      <c r="D227" s="231" t="s">
        <v>153</v>
      </c>
      <c r="E227" s="232" t="s">
        <v>490</v>
      </c>
      <c r="F227" s="233" t="s">
        <v>491</v>
      </c>
      <c r="G227" s="234" t="s">
        <v>189</v>
      </c>
      <c r="H227" s="235">
        <v>40</v>
      </c>
      <c r="I227" s="236"/>
      <c r="J227" s="237">
        <f>ROUND(I227*H227,2)</f>
        <v>0</v>
      </c>
      <c r="K227" s="233" t="s">
        <v>21</v>
      </c>
      <c r="L227" s="70"/>
      <c r="M227" s="238" t="s">
        <v>21</v>
      </c>
      <c r="N227" s="239" t="s">
        <v>49</v>
      </c>
      <c r="O227" s="45"/>
      <c r="P227" s="240">
        <f>O227*H227</f>
        <v>0</v>
      </c>
      <c r="Q227" s="240">
        <v>0</v>
      </c>
      <c r="R227" s="240">
        <f>Q227*H227</f>
        <v>0</v>
      </c>
      <c r="S227" s="240">
        <v>0.0039399999999999999</v>
      </c>
      <c r="T227" s="241">
        <f>S227*H227</f>
        <v>0.15759999999999999</v>
      </c>
      <c r="AR227" s="21" t="s">
        <v>383</v>
      </c>
      <c r="AT227" s="21" t="s">
        <v>153</v>
      </c>
      <c r="AU227" s="21" t="s">
        <v>88</v>
      </c>
      <c r="AY227" s="21" t="s">
        <v>149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21" t="s">
        <v>86</v>
      </c>
      <c r="BK227" s="242">
        <f>ROUND(I227*H227,2)</f>
        <v>0</v>
      </c>
      <c r="BL227" s="21" t="s">
        <v>383</v>
      </c>
      <c r="BM227" s="21" t="s">
        <v>492</v>
      </c>
    </row>
    <row r="228" s="1" customFormat="1">
      <c r="B228" s="44"/>
      <c r="C228" s="72"/>
      <c r="D228" s="243" t="s">
        <v>159</v>
      </c>
      <c r="E228" s="72"/>
      <c r="F228" s="244" t="s">
        <v>451</v>
      </c>
      <c r="G228" s="72"/>
      <c r="H228" s="72"/>
      <c r="I228" s="201"/>
      <c r="J228" s="72"/>
      <c r="K228" s="72"/>
      <c r="L228" s="70"/>
      <c r="M228" s="245"/>
      <c r="N228" s="45"/>
      <c r="O228" s="45"/>
      <c r="P228" s="45"/>
      <c r="Q228" s="45"/>
      <c r="R228" s="45"/>
      <c r="S228" s="45"/>
      <c r="T228" s="93"/>
      <c r="AT228" s="21" t="s">
        <v>159</v>
      </c>
      <c r="AU228" s="21" t="s">
        <v>88</v>
      </c>
    </row>
    <row r="229" s="1" customFormat="1" ht="25.5" customHeight="1">
      <c r="B229" s="44"/>
      <c r="C229" s="231" t="s">
        <v>493</v>
      </c>
      <c r="D229" s="231" t="s">
        <v>153</v>
      </c>
      <c r="E229" s="232" t="s">
        <v>494</v>
      </c>
      <c r="F229" s="233" t="s">
        <v>495</v>
      </c>
      <c r="G229" s="234" t="s">
        <v>189</v>
      </c>
      <c r="H229" s="235">
        <v>29</v>
      </c>
      <c r="I229" s="236"/>
      <c r="J229" s="237">
        <f>ROUND(I229*H229,2)</f>
        <v>0</v>
      </c>
      <c r="K229" s="233" t="s">
        <v>21</v>
      </c>
      <c r="L229" s="70"/>
      <c r="M229" s="238" t="s">
        <v>21</v>
      </c>
      <c r="N229" s="239" t="s">
        <v>49</v>
      </c>
      <c r="O229" s="45"/>
      <c r="P229" s="240">
        <f>O229*H229</f>
        <v>0</v>
      </c>
      <c r="Q229" s="240">
        <v>0.0015200000000000001</v>
      </c>
      <c r="R229" s="240">
        <f>Q229*H229</f>
        <v>0.044080000000000001</v>
      </c>
      <c r="S229" s="240">
        <v>0</v>
      </c>
      <c r="T229" s="241">
        <f>S229*H229</f>
        <v>0</v>
      </c>
      <c r="AR229" s="21" t="s">
        <v>383</v>
      </c>
      <c r="AT229" s="21" t="s">
        <v>153</v>
      </c>
      <c r="AU229" s="21" t="s">
        <v>88</v>
      </c>
      <c r="AY229" s="21" t="s">
        <v>149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21" t="s">
        <v>86</v>
      </c>
      <c r="BK229" s="242">
        <f>ROUND(I229*H229,2)</f>
        <v>0</v>
      </c>
      <c r="BL229" s="21" t="s">
        <v>383</v>
      </c>
      <c r="BM229" s="21" t="s">
        <v>496</v>
      </c>
    </row>
    <row r="230" s="1" customFormat="1">
      <c r="B230" s="44"/>
      <c r="C230" s="72"/>
      <c r="D230" s="243" t="s">
        <v>159</v>
      </c>
      <c r="E230" s="72"/>
      <c r="F230" s="244" t="s">
        <v>204</v>
      </c>
      <c r="G230" s="72"/>
      <c r="H230" s="72"/>
      <c r="I230" s="201"/>
      <c r="J230" s="72"/>
      <c r="K230" s="72"/>
      <c r="L230" s="70"/>
      <c r="M230" s="245"/>
      <c r="N230" s="45"/>
      <c r="O230" s="45"/>
      <c r="P230" s="45"/>
      <c r="Q230" s="45"/>
      <c r="R230" s="45"/>
      <c r="S230" s="45"/>
      <c r="T230" s="93"/>
      <c r="AT230" s="21" t="s">
        <v>159</v>
      </c>
      <c r="AU230" s="21" t="s">
        <v>88</v>
      </c>
    </row>
    <row r="231" s="1" customFormat="1" ht="16.5" customHeight="1">
      <c r="B231" s="44"/>
      <c r="C231" s="231" t="s">
        <v>497</v>
      </c>
      <c r="D231" s="231" t="s">
        <v>153</v>
      </c>
      <c r="E231" s="232" t="s">
        <v>498</v>
      </c>
      <c r="F231" s="233" t="s">
        <v>499</v>
      </c>
      <c r="G231" s="234" t="s">
        <v>189</v>
      </c>
      <c r="H231" s="235">
        <v>14</v>
      </c>
      <c r="I231" s="236"/>
      <c r="J231" s="237">
        <f>ROUND(I231*H231,2)</f>
        <v>0</v>
      </c>
      <c r="K231" s="233" t="s">
        <v>21</v>
      </c>
      <c r="L231" s="70"/>
      <c r="M231" s="238" t="s">
        <v>21</v>
      </c>
      <c r="N231" s="239" t="s">
        <v>49</v>
      </c>
      <c r="O231" s="45"/>
      <c r="P231" s="240">
        <f>O231*H231</f>
        <v>0</v>
      </c>
      <c r="Q231" s="240">
        <v>0.00297</v>
      </c>
      <c r="R231" s="240">
        <f>Q231*H231</f>
        <v>0.041579999999999999</v>
      </c>
      <c r="S231" s="240">
        <v>0</v>
      </c>
      <c r="T231" s="241">
        <f>S231*H231</f>
        <v>0</v>
      </c>
      <c r="AR231" s="21" t="s">
        <v>383</v>
      </c>
      <c r="AT231" s="21" t="s">
        <v>153</v>
      </c>
      <c r="AU231" s="21" t="s">
        <v>88</v>
      </c>
      <c r="AY231" s="21" t="s">
        <v>149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21" t="s">
        <v>86</v>
      </c>
      <c r="BK231" s="242">
        <f>ROUND(I231*H231,2)</f>
        <v>0</v>
      </c>
      <c r="BL231" s="21" t="s">
        <v>383</v>
      </c>
      <c r="BM231" s="21" t="s">
        <v>500</v>
      </c>
    </row>
    <row r="232" s="1" customFormat="1">
      <c r="B232" s="44"/>
      <c r="C232" s="72"/>
      <c r="D232" s="243" t="s">
        <v>159</v>
      </c>
      <c r="E232" s="72"/>
      <c r="F232" s="244" t="s">
        <v>204</v>
      </c>
      <c r="G232" s="72"/>
      <c r="H232" s="72"/>
      <c r="I232" s="201"/>
      <c r="J232" s="72"/>
      <c r="K232" s="72"/>
      <c r="L232" s="70"/>
      <c r="M232" s="245"/>
      <c r="N232" s="45"/>
      <c r="O232" s="45"/>
      <c r="P232" s="45"/>
      <c r="Q232" s="45"/>
      <c r="R232" s="45"/>
      <c r="S232" s="45"/>
      <c r="T232" s="93"/>
      <c r="AT232" s="21" t="s">
        <v>159</v>
      </c>
      <c r="AU232" s="21" t="s">
        <v>88</v>
      </c>
    </row>
    <row r="233" s="1" customFormat="1" ht="25.5" customHeight="1">
      <c r="B233" s="44"/>
      <c r="C233" s="231" t="s">
        <v>501</v>
      </c>
      <c r="D233" s="231" t="s">
        <v>153</v>
      </c>
      <c r="E233" s="232" t="s">
        <v>502</v>
      </c>
      <c r="F233" s="233" t="s">
        <v>503</v>
      </c>
      <c r="G233" s="234" t="s">
        <v>189</v>
      </c>
      <c r="H233" s="235">
        <v>14</v>
      </c>
      <c r="I233" s="236"/>
      <c r="J233" s="237">
        <f>ROUND(I233*H233,2)</f>
        <v>0</v>
      </c>
      <c r="K233" s="233" t="s">
        <v>21</v>
      </c>
      <c r="L233" s="70"/>
      <c r="M233" s="238" t="s">
        <v>21</v>
      </c>
      <c r="N233" s="239" t="s">
        <v>49</v>
      </c>
      <c r="O233" s="45"/>
      <c r="P233" s="240">
        <f>O233*H233</f>
        <v>0</v>
      </c>
      <c r="Q233" s="240">
        <v>0.00116</v>
      </c>
      <c r="R233" s="240">
        <f>Q233*H233</f>
        <v>0.016240000000000001</v>
      </c>
      <c r="S233" s="240">
        <v>0</v>
      </c>
      <c r="T233" s="241">
        <f>S233*H233</f>
        <v>0</v>
      </c>
      <c r="AR233" s="21" t="s">
        <v>383</v>
      </c>
      <c r="AT233" s="21" t="s">
        <v>153</v>
      </c>
      <c r="AU233" s="21" t="s">
        <v>88</v>
      </c>
      <c r="AY233" s="21" t="s">
        <v>149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21" t="s">
        <v>86</v>
      </c>
      <c r="BK233" s="242">
        <f>ROUND(I233*H233,2)</f>
        <v>0</v>
      </c>
      <c r="BL233" s="21" t="s">
        <v>383</v>
      </c>
      <c r="BM233" s="21" t="s">
        <v>504</v>
      </c>
    </row>
    <row r="234" s="1" customFormat="1">
      <c r="B234" s="44"/>
      <c r="C234" s="72"/>
      <c r="D234" s="243" t="s">
        <v>159</v>
      </c>
      <c r="E234" s="72"/>
      <c r="F234" s="244" t="s">
        <v>204</v>
      </c>
      <c r="G234" s="72"/>
      <c r="H234" s="72"/>
      <c r="I234" s="201"/>
      <c r="J234" s="72"/>
      <c r="K234" s="72"/>
      <c r="L234" s="70"/>
      <c r="M234" s="245"/>
      <c r="N234" s="45"/>
      <c r="O234" s="45"/>
      <c r="P234" s="45"/>
      <c r="Q234" s="45"/>
      <c r="R234" s="45"/>
      <c r="S234" s="45"/>
      <c r="T234" s="93"/>
      <c r="AT234" s="21" t="s">
        <v>159</v>
      </c>
      <c r="AU234" s="21" t="s">
        <v>88</v>
      </c>
    </row>
    <row r="235" s="1" customFormat="1" ht="16.5" customHeight="1">
      <c r="B235" s="44"/>
      <c r="C235" s="231" t="s">
        <v>505</v>
      </c>
      <c r="D235" s="231" t="s">
        <v>153</v>
      </c>
      <c r="E235" s="232" t="s">
        <v>506</v>
      </c>
      <c r="F235" s="233" t="s">
        <v>507</v>
      </c>
      <c r="G235" s="234" t="s">
        <v>189</v>
      </c>
      <c r="H235" s="235">
        <v>36</v>
      </c>
      <c r="I235" s="236"/>
      <c r="J235" s="237">
        <f>ROUND(I235*H235,2)</f>
        <v>0</v>
      </c>
      <c r="K235" s="233" t="s">
        <v>21</v>
      </c>
      <c r="L235" s="70"/>
      <c r="M235" s="238" t="s">
        <v>21</v>
      </c>
      <c r="N235" s="239" t="s">
        <v>49</v>
      </c>
      <c r="O235" s="45"/>
      <c r="P235" s="240">
        <f>O235*H235</f>
        <v>0</v>
      </c>
      <c r="Q235" s="240">
        <v>0.0023500000000000001</v>
      </c>
      <c r="R235" s="240">
        <f>Q235*H235</f>
        <v>0.084600000000000009</v>
      </c>
      <c r="S235" s="240">
        <v>0</v>
      </c>
      <c r="T235" s="241">
        <f>S235*H235</f>
        <v>0</v>
      </c>
      <c r="AR235" s="21" t="s">
        <v>383</v>
      </c>
      <c r="AT235" s="21" t="s">
        <v>153</v>
      </c>
      <c r="AU235" s="21" t="s">
        <v>88</v>
      </c>
      <c r="AY235" s="21" t="s">
        <v>149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21" t="s">
        <v>86</v>
      </c>
      <c r="BK235" s="242">
        <f>ROUND(I235*H235,2)</f>
        <v>0</v>
      </c>
      <c r="BL235" s="21" t="s">
        <v>383</v>
      </c>
      <c r="BM235" s="21" t="s">
        <v>508</v>
      </c>
    </row>
    <row r="236" s="1" customFormat="1">
      <c r="B236" s="44"/>
      <c r="C236" s="72"/>
      <c r="D236" s="243" t="s">
        <v>159</v>
      </c>
      <c r="E236" s="72"/>
      <c r="F236" s="244" t="s">
        <v>204</v>
      </c>
      <c r="G236" s="72"/>
      <c r="H236" s="72"/>
      <c r="I236" s="201"/>
      <c r="J236" s="72"/>
      <c r="K236" s="72"/>
      <c r="L236" s="70"/>
      <c r="M236" s="245"/>
      <c r="N236" s="45"/>
      <c r="O236" s="45"/>
      <c r="P236" s="45"/>
      <c r="Q236" s="45"/>
      <c r="R236" s="45"/>
      <c r="S236" s="45"/>
      <c r="T236" s="93"/>
      <c r="AT236" s="21" t="s">
        <v>159</v>
      </c>
      <c r="AU236" s="21" t="s">
        <v>88</v>
      </c>
    </row>
    <row r="237" s="1" customFormat="1" ht="16.5" customHeight="1">
      <c r="B237" s="44"/>
      <c r="C237" s="231" t="s">
        <v>509</v>
      </c>
      <c r="D237" s="231" t="s">
        <v>153</v>
      </c>
      <c r="E237" s="232" t="s">
        <v>510</v>
      </c>
      <c r="F237" s="233" t="s">
        <v>511</v>
      </c>
      <c r="G237" s="234" t="s">
        <v>189</v>
      </c>
      <c r="H237" s="235">
        <v>42</v>
      </c>
      <c r="I237" s="236"/>
      <c r="J237" s="237">
        <f>ROUND(I237*H237,2)</f>
        <v>0</v>
      </c>
      <c r="K237" s="233" t="s">
        <v>21</v>
      </c>
      <c r="L237" s="70"/>
      <c r="M237" s="238" t="s">
        <v>21</v>
      </c>
      <c r="N237" s="239" t="s">
        <v>49</v>
      </c>
      <c r="O237" s="45"/>
      <c r="P237" s="240">
        <f>O237*H237</f>
        <v>0</v>
      </c>
      <c r="Q237" s="240">
        <v>0.00122</v>
      </c>
      <c r="R237" s="240">
        <f>Q237*H237</f>
        <v>0.051240000000000001</v>
      </c>
      <c r="S237" s="240">
        <v>0</v>
      </c>
      <c r="T237" s="241">
        <f>S237*H237</f>
        <v>0</v>
      </c>
      <c r="AR237" s="21" t="s">
        <v>383</v>
      </c>
      <c r="AT237" s="21" t="s">
        <v>153</v>
      </c>
      <c r="AU237" s="21" t="s">
        <v>88</v>
      </c>
      <c r="AY237" s="21" t="s">
        <v>149</v>
      </c>
      <c r="BE237" s="242">
        <f>IF(N237="základní",J237,0)</f>
        <v>0</v>
      </c>
      <c r="BF237" s="242">
        <f>IF(N237="snížená",J237,0)</f>
        <v>0</v>
      </c>
      <c r="BG237" s="242">
        <f>IF(N237="zákl. přenesená",J237,0)</f>
        <v>0</v>
      </c>
      <c r="BH237" s="242">
        <f>IF(N237="sníž. přenesená",J237,0)</f>
        <v>0</v>
      </c>
      <c r="BI237" s="242">
        <f>IF(N237="nulová",J237,0)</f>
        <v>0</v>
      </c>
      <c r="BJ237" s="21" t="s">
        <v>86</v>
      </c>
      <c r="BK237" s="242">
        <f>ROUND(I237*H237,2)</f>
        <v>0</v>
      </c>
      <c r="BL237" s="21" t="s">
        <v>383</v>
      </c>
      <c r="BM237" s="21" t="s">
        <v>512</v>
      </c>
    </row>
    <row r="238" s="1" customFormat="1">
      <c r="B238" s="44"/>
      <c r="C238" s="72"/>
      <c r="D238" s="243" t="s">
        <v>159</v>
      </c>
      <c r="E238" s="72"/>
      <c r="F238" s="244" t="s">
        <v>204</v>
      </c>
      <c r="G238" s="72"/>
      <c r="H238" s="72"/>
      <c r="I238" s="201"/>
      <c r="J238" s="72"/>
      <c r="K238" s="72"/>
      <c r="L238" s="70"/>
      <c r="M238" s="245"/>
      <c r="N238" s="45"/>
      <c r="O238" s="45"/>
      <c r="P238" s="45"/>
      <c r="Q238" s="45"/>
      <c r="R238" s="45"/>
      <c r="S238" s="45"/>
      <c r="T238" s="93"/>
      <c r="AT238" s="21" t="s">
        <v>159</v>
      </c>
      <c r="AU238" s="21" t="s">
        <v>88</v>
      </c>
    </row>
    <row r="239" s="1" customFormat="1" ht="25.5" customHeight="1">
      <c r="B239" s="44"/>
      <c r="C239" s="231" t="s">
        <v>513</v>
      </c>
      <c r="D239" s="231" t="s">
        <v>153</v>
      </c>
      <c r="E239" s="232" t="s">
        <v>514</v>
      </c>
      <c r="F239" s="233" t="s">
        <v>515</v>
      </c>
      <c r="G239" s="234" t="s">
        <v>189</v>
      </c>
      <c r="H239" s="235">
        <v>37</v>
      </c>
      <c r="I239" s="236"/>
      <c r="J239" s="237">
        <f>ROUND(I239*H239,2)</f>
        <v>0</v>
      </c>
      <c r="K239" s="233" t="s">
        <v>21</v>
      </c>
      <c r="L239" s="70"/>
      <c r="M239" s="238" t="s">
        <v>21</v>
      </c>
      <c r="N239" s="239" t="s">
        <v>49</v>
      </c>
      <c r="O239" s="45"/>
      <c r="P239" s="240">
        <f>O239*H239</f>
        <v>0</v>
      </c>
      <c r="Q239" s="240">
        <v>0.00133</v>
      </c>
      <c r="R239" s="240">
        <f>Q239*H239</f>
        <v>0.049210000000000004</v>
      </c>
      <c r="S239" s="240">
        <v>0</v>
      </c>
      <c r="T239" s="241">
        <f>S239*H239</f>
        <v>0</v>
      </c>
      <c r="AR239" s="21" t="s">
        <v>383</v>
      </c>
      <c r="AT239" s="21" t="s">
        <v>153</v>
      </c>
      <c r="AU239" s="21" t="s">
        <v>88</v>
      </c>
      <c r="AY239" s="21" t="s">
        <v>149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21" t="s">
        <v>86</v>
      </c>
      <c r="BK239" s="242">
        <f>ROUND(I239*H239,2)</f>
        <v>0</v>
      </c>
      <c r="BL239" s="21" t="s">
        <v>383</v>
      </c>
      <c r="BM239" s="21" t="s">
        <v>516</v>
      </c>
    </row>
    <row r="240" s="1" customFormat="1">
      <c r="B240" s="44"/>
      <c r="C240" s="72"/>
      <c r="D240" s="243" t="s">
        <v>159</v>
      </c>
      <c r="E240" s="72"/>
      <c r="F240" s="244" t="s">
        <v>204</v>
      </c>
      <c r="G240" s="72"/>
      <c r="H240" s="72"/>
      <c r="I240" s="201"/>
      <c r="J240" s="72"/>
      <c r="K240" s="72"/>
      <c r="L240" s="70"/>
      <c r="M240" s="245"/>
      <c r="N240" s="45"/>
      <c r="O240" s="45"/>
      <c r="P240" s="45"/>
      <c r="Q240" s="45"/>
      <c r="R240" s="45"/>
      <c r="S240" s="45"/>
      <c r="T240" s="93"/>
      <c r="AT240" s="21" t="s">
        <v>159</v>
      </c>
      <c r="AU240" s="21" t="s">
        <v>88</v>
      </c>
    </row>
    <row r="241" s="1" customFormat="1" ht="25.5" customHeight="1">
      <c r="B241" s="44"/>
      <c r="C241" s="231" t="s">
        <v>517</v>
      </c>
      <c r="D241" s="231" t="s">
        <v>153</v>
      </c>
      <c r="E241" s="232" t="s">
        <v>518</v>
      </c>
      <c r="F241" s="233" t="s">
        <v>519</v>
      </c>
      <c r="G241" s="234" t="s">
        <v>189</v>
      </c>
      <c r="H241" s="235">
        <v>50</v>
      </c>
      <c r="I241" s="236"/>
      <c r="J241" s="237">
        <f>ROUND(I241*H241,2)</f>
        <v>0</v>
      </c>
      <c r="K241" s="233" t="s">
        <v>21</v>
      </c>
      <c r="L241" s="70"/>
      <c r="M241" s="238" t="s">
        <v>21</v>
      </c>
      <c r="N241" s="239" t="s">
        <v>49</v>
      </c>
      <c r="O241" s="45"/>
      <c r="P241" s="240">
        <f>O241*H241</f>
        <v>0</v>
      </c>
      <c r="Q241" s="240">
        <v>0.0015100000000000001</v>
      </c>
      <c r="R241" s="240">
        <f>Q241*H241</f>
        <v>0.075499999999999998</v>
      </c>
      <c r="S241" s="240">
        <v>0</v>
      </c>
      <c r="T241" s="241">
        <f>S241*H241</f>
        <v>0</v>
      </c>
      <c r="AR241" s="21" t="s">
        <v>383</v>
      </c>
      <c r="AT241" s="21" t="s">
        <v>153</v>
      </c>
      <c r="AU241" s="21" t="s">
        <v>88</v>
      </c>
      <c r="AY241" s="21" t="s">
        <v>149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21" t="s">
        <v>86</v>
      </c>
      <c r="BK241" s="242">
        <f>ROUND(I241*H241,2)</f>
        <v>0</v>
      </c>
      <c r="BL241" s="21" t="s">
        <v>383</v>
      </c>
      <c r="BM241" s="21" t="s">
        <v>520</v>
      </c>
    </row>
    <row r="242" s="1" customFormat="1">
      <c r="B242" s="44"/>
      <c r="C242" s="72"/>
      <c r="D242" s="243" t="s">
        <v>159</v>
      </c>
      <c r="E242" s="72"/>
      <c r="F242" s="244" t="s">
        <v>521</v>
      </c>
      <c r="G242" s="72"/>
      <c r="H242" s="72"/>
      <c r="I242" s="201"/>
      <c r="J242" s="72"/>
      <c r="K242" s="72"/>
      <c r="L242" s="70"/>
      <c r="M242" s="245"/>
      <c r="N242" s="45"/>
      <c r="O242" s="45"/>
      <c r="P242" s="45"/>
      <c r="Q242" s="45"/>
      <c r="R242" s="45"/>
      <c r="S242" s="45"/>
      <c r="T242" s="93"/>
      <c r="AT242" s="21" t="s">
        <v>159</v>
      </c>
      <c r="AU242" s="21" t="s">
        <v>88</v>
      </c>
    </row>
    <row r="243" s="1" customFormat="1" ht="25.5" customHeight="1">
      <c r="B243" s="44"/>
      <c r="C243" s="231" t="s">
        <v>522</v>
      </c>
      <c r="D243" s="231" t="s">
        <v>153</v>
      </c>
      <c r="E243" s="232" t="s">
        <v>523</v>
      </c>
      <c r="F243" s="233" t="s">
        <v>524</v>
      </c>
      <c r="G243" s="234" t="s">
        <v>189</v>
      </c>
      <c r="H243" s="235">
        <v>6</v>
      </c>
      <c r="I243" s="236"/>
      <c r="J243" s="237">
        <f>ROUND(I243*H243,2)</f>
        <v>0</v>
      </c>
      <c r="K243" s="233" t="s">
        <v>21</v>
      </c>
      <c r="L243" s="70"/>
      <c r="M243" s="238" t="s">
        <v>21</v>
      </c>
      <c r="N243" s="239" t="s">
        <v>49</v>
      </c>
      <c r="O243" s="45"/>
      <c r="P243" s="240">
        <f>O243*H243</f>
        <v>0</v>
      </c>
      <c r="Q243" s="240">
        <v>0.0019499999999999999</v>
      </c>
      <c r="R243" s="240">
        <f>Q243*H243</f>
        <v>0.011699999999999999</v>
      </c>
      <c r="S243" s="240">
        <v>0</v>
      </c>
      <c r="T243" s="241">
        <f>S243*H243</f>
        <v>0</v>
      </c>
      <c r="AR243" s="21" t="s">
        <v>383</v>
      </c>
      <c r="AT243" s="21" t="s">
        <v>153</v>
      </c>
      <c r="AU243" s="21" t="s">
        <v>88</v>
      </c>
      <c r="AY243" s="21" t="s">
        <v>149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21" t="s">
        <v>86</v>
      </c>
      <c r="BK243" s="242">
        <f>ROUND(I243*H243,2)</f>
        <v>0</v>
      </c>
      <c r="BL243" s="21" t="s">
        <v>383</v>
      </c>
      <c r="BM243" s="21" t="s">
        <v>525</v>
      </c>
    </row>
    <row r="244" s="1" customFormat="1">
      <c r="B244" s="44"/>
      <c r="C244" s="72"/>
      <c r="D244" s="243" t="s">
        <v>159</v>
      </c>
      <c r="E244" s="72"/>
      <c r="F244" s="244" t="s">
        <v>204</v>
      </c>
      <c r="G244" s="72"/>
      <c r="H244" s="72"/>
      <c r="I244" s="201"/>
      <c r="J244" s="72"/>
      <c r="K244" s="72"/>
      <c r="L244" s="70"/>
      <c r="M244" s="245"/>
      <c r="N244" s="45"/>
      <c r="O244" s="45"/>
      <c r="P244" s="45"/>
      <c r="Q244" s="45"/>
      <c r="R244" s="45"/>
      <c r="S244" s="45"/>
      <c r="T244" s="93"/>
      <c r="AT244" s="21" t="s">
        <v>159</v>
      </c>
      <c r="AU244" s="21" t="s">
        <v>88</v>
      </c>
    </row>
    <row r="245" s="1" customFormat="1" ht="25.5" customHeight="1">
      <c r="B245" s="44"/>
      <c r="C245" s="231" t="s">
        <v>526</v>
      </c>
      <c r="D245" s="231" t="s">
        <v>153</v>
      </c>
      <c r="E245" s="232" t="s">
        <v>527</v>
      </c>
      <c r="F245" s="233" t="s">
        <v>528</v>
      </c>
      <c r="G245" s="234" t="s">
        <v>177</v>
      </c>
      <c r="H245" s="235">
        <v>7.5</v>
      </c>
      <c r="I245" s="236"/>
      <c r="J245" s="237">
        <f>ROUND(I245*H245,2)</f>
        <v>0</v>
      </c>
      <c r="K245" s="233" t="s">
        <v>21</v>
      </c>
      <c r="L245" s="70"/>
      <c r="M245" s="238" t="s">
        <v>21</v>
      </c>
      <c r="N245" s="239" t="s">
        <v>49</v>
      </c>
      <c r="O245" s="45"/>
      <c r="P245" s="240">
        <f>O245*H245</f>
        <v>0</v>
      </c>
      <c r="Q245" s="240">
        <v>0.0058399999999999997</v>
      </c>
      <c r="R245" s="240">
        <f>Q245*H245</f>
        <v>0.043799999999999999</v>
      </c>
      <c r="S245" s="240">
        <v>0</v>
      </c>
      <c r="T245" s="241">
        <f>S245*H245</f>
        <v>0</v>
      </c>
      <c r="AR245" s="21" t="s">
        <v>383</v>
      </c>
      <c r="AT245" s="21" t="s">
        <v>153</v>
      </c>
      <c r="AU245" s="21" t="s">
        <v>88</v>
      </c>
      <c r="AY245" s="21" t="s">
        <v>149</v>
      </c>
      <c r="BE245" s="242">
        <f>IF(N245="základní",J245,0)</f>
        <v>0</v>
      </c>
      <c r="BF245" s="242">
        <f>IF(N245="snížená",J245,0)</f>
        <v>0</v>
      </c>
      <c r="BG245" s="242">
        <f>IF(N245="zákl. přenesená",J245,0)</f>
        <v>0</v>
      </c>
      <c r="BH245" s="242">
        <f>IF(N245="sníž. přenesená",J245,0)</f>
        <v>0</v>
      </c>
      <c r="BI245" s="242">
        <f>IF(N245="nulová",J245,0)</f>
        <v>0</v>
      </c>
      <c r="BJ245" s="21" t="s">
        <v>86</v>
      </c>
      <c r="BK245" s="242">
        <f>ROUND(I245*H245,2)</f>
        <v>0</v>
      </c>
      <c r="BL245" s="21" t="s">
        <v>383</v>
      </c>
      <c r="BM245" s="21" t="s">
        <v>529</v>
      </c>
    </row>
    <row r="246" s="1" customFormat="1">
      <c r="B246" s="44"/>
      <c r="C246" s="72"/>
      <c r="D246" s="243" t="s">
        <v>159</v>
      </c>
      <c r="E246" s="72"/>
      <c r="F246" s="244" t="s">
        <v>204</v>
      </c>
      <c r="G246" s="72"/>
      <c r="H246" s="72"/>
      <c r="I246" s="201"/>
      <c r="J246" s="72"/>
      <c r="K246" s="72"/>
      <c r="L246" s="70"/>
      <c r="M246" s="245"/>
      <c r="N246" s="45"/>
      <c r="O246" s="45"/>
      <c r="P246" s="45"/>
      <c r="Q246" s="45"/>
      <c r="R246" s="45"/>
      <c r="S246" s="45"/>
      <c r="T246" s="93"/>
      <c r="AT246" s="21" t="s">
        <v>159</v>
      </c>
      <c r="AU246" s="21" t="s">
        <v>88</v>
      </c>
    </row>
    <row r="247" s="1" customFormat="1" ht="25.5" customHeight="1">
      <c r="B247" s="44"/>
      <c r="C247" s="231" t="s">
        <v>530</v>
      </c>
      <c r="D247" s="231" t="s">
        <v>153</v>
      </c>
      <c r="E247" s="232" t="s">
        <v>531</v>
      </c>
      <c r="F247" s="233" t="s">
        <v>532</v>
      </c>
      <c r="G247" s="234" t="s">
        <v>241</v>
      </c>
      <c r="H247" s="235">
        <v>20</v>
      </c>
      <c r="I247" s="236"/>
      <c r="J247" s="237">
        <f>ROUND(I247*H247,2)</f>
        <v>0</v>
      </c>
      <c r="K247" s="233" t="s">
        <v>21</v>
      </c>
      <c r="L247" s="70"/>
      <c r="M247" s="238" t="s">
        <v>21</v>
      </c>
      <c r="N247" s="239" t="s">
        <v>49</v>
      </c>
      <c r="O247" s="45"/>
      <c r="P247" s="240">
        <f>O247*H247</f>
        <v>0</v>
      </c>
      <c r="Q247" s="240">
        <v>0.00189</v>
      </c>
      <c r="R247" s="240">
        <f>Q247*H247</f>
        <v>0.0378</v>
      </c>
      <c r="S247" s="240">
        <v>0</v>
      </c>
      <c r="T247" s="241">
        <f>S247*H247</f>
        <v>0</v>
      </c>
      <c r="AR247" s="21" t="s">
        <v>383</v>
      </c>
      <c r="AT247" s="21" t="s">
        <v>153</v>
      </c>
      <c r="AU247" s="21" t="s">
        <v>88</v>
      </c>
      <c r="AY247" s="21" t="s">
        <v>149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21" t="s">
        <v>86</v>
      </c>
      <c r="BK247" s="242">
        <f>ROUND(I247*H247,2)</f>
        <v>0</v>
      </c>
      <c r="BL247" s="21" t="s">
        <v>383</v>
      </c>
      <c r="BM247" s="21" t="s">
        <v>533</v>
      </c>
    </row>
    <row r="248" s="1" customFormat="1">
      <c r="B248" s="44"/>
      <c r="C248" s="72"/>
      <c r="D248" s="243" t="s">
        <v>159</v>
      </c>
      <c r="E248" s="72"/>
      <c r="F248" s="244" t="s">
        <v>204</v>
      </c>
      <c r="G248" s="72"/>
      <c r="H248" s="72"/>
      <c r="I248" s="201"/>
      <c r="J248" s="72"/>
      <c r="K248" s="72"/>
      <c r="L248" s="70"/>
      <c r="M248" s="245"/>
      <c r="N248" s="45"/>
      <c r="O248" s="45"/>
      <c r="P248" s="45"/>
      <c r="Q248" s="45"/>
      <c r="R248" s="45"/>
      <c r="S248" s="45"/>
      <c r="T248" s="93"/>
      <c r="AT248" s="21" t="s">
        <v>159</v>
      </c>
      <c r="AU248" s="21" t="s">
        <v>88</v>
      </c>
    </row>
    <row r="249" s="1" customFormat="1" ht="25.5" customHeight="1">
      <c r="B249" s="44"/>
      <c r="C249" s="231" t="s">
        <v>534</v>
      </c>
      <c r="D249" s="231" t="s">
        <v>153</v>
      </c>
      <c r="E249" s="232" t="s">
        <v>535</v>
      </c>
      <c r="F249" s="233" t="s">
        <v>536</v>
      </c>
      <c r="G249" s="234" t="s">
        <v>241</v>
      </c>
      <c r="H249" s="235">
        <v>15</v>
      </c>
      <c r="I249" s="236"/>
      <c r="J249" s="237">
        <f>ROUND(I249*H249,2)</f>
        <v>0</v>
      </c>
      <c r="K249" s="233" t="s">
        <v>21</v>
      </c>
      <c r="L249" s="70"/>
      <c r="M249" s="238" t="s">
        <v>21</v>
      </c>
      <c r="N249" s="239" t="s">
        <v>49</v>
      </c>
      <c r="O249" s="45"/>
      <c r="P249" s="240">
        <f>O249*H249</f>
        <v>0</v>
      </c>
      <c r="Q249" s="240">
        <v>0.0017099999999999999</v>
      </c>
      <c r="R249" s="240">
        <f>Q249*H249</f>
        <v>0.025649999999999999</v>
      </c>
      <c r="S249" s="240">
        <v>0</v>
      </c>
      <c r="T249" s="241">
        <f>S249*H249</f>
        <v>0</v>
      </c>
      <c r="AR249" s="21" t="s">
        <v>383</v>
      </c>
      <c r="AT249" s="21" t="s">
        <v>153</v>
      </c>
      <c r="AU249" s="21" t="s">
        <v>88</v>
      </c>
      <c r="AY249" s="21" t="s">
        <v>149</v>
      </c>
      <c r="BE249" s="242">
        <f>IF(N249="základní",J249,0)</f>
        <v>0</v>
      </c>
      <c r="BF249" s="242">
        <f>IF(N249="snížená",J249,0)</f>
        <v>0</v>
      </c>
      <c r="BG249" s="242">
        <f>IF(N249="zákl. přenesená",J249,0)</f>
        <v>0</v>
      </c>
      <c r="BH249" s="242">
        <f>IF(N249="sníž. přenesená",J249,0)</f>
        <v>0</v>
      </c>
      <c r="BI249" s="242">
        <f>IF(N249="nulová",J249,0)</f>
        <v>0</v>
      </c>
      <c r="BJ249" s="21" t="s">
        <v>86</v>
      </c>
      <c r="BK249" s="242">
        <f>ROUND(I249*H249,2)</f>
        <v>0</v>
      </c>
      <c r="BL249" s="21" t="s">
        <v>383</v>
      </c>
      <c r="BM249" s="21" t="s">
        <v>537</v>
      </c>
    </row>
    <row r="250" s="1" customFormat="1">
      <c r="B250" s="44"/>
      <c r="C250" s="72"/>
      <c r="D250" s="243" t="s">
        <v>159</v>
      </c>
      <c r="E250" s="72"/>
      <c r="F250" s="244" t="s">
        <v>204</v>
      </c>
      <c r="G250" s="72"/>
      <c r="H250" s="72"/>
      <c r="I250" s="201"/>
      <c r="J250" s="72"/>
      <c r="K250" s="72"/>
      <c r="L250" s="70"/>
      <c r="M250" s="245"/>
      <c r="N250" s="45"/>
      <c r="O250" s="45"/>
      <c r="P250" s="45"/>
      <c r="Q250" s="45"/>
      <c r="R250" s="45"/>
      <c r="S250" s="45"/>
      <c r="T250" s="93"/>
      <c r="AT250" s="21" t="s">
        <v>159</v>
      </c>
      <c r="AU250" s="21" t="s">
        <v>88</v>
      </c>
    </row>
    <row r="251" s="1" customFormat="1" ht="16.5" customHeight="1">
      <c r="B251" s="44"/>
      <c r="C251" s="231" t="s">
        <v>538</v>
      </c>
      <c r="D251" s="231" t="s">
        <v>153</v>
      </c>
      <c r="E251" s="232" t="s">
        <v>539</v>
      </c>
      <c r="F251" s="233" t="s">
        <v>540</v>
      </c>
      <c r="G251" s="234" t="s">
        <v>189</v>
      </c>
      <c r="H251" s="235">
        <v>42</v>
      </c>
      <c r="I251" s="236"/>
      <c r="J251" s="237">
        <f>ROUND(I251*H251,2)</f>
        <v>0</v>
      </c>
      <c r="K251" s="233" t="s">
        <v>21</v>
      </c>
      <c r="L251" s="70"/>
      <c r="M251" s="238" t="s">
        <v>21</v>
      </c>
      <c r="N251" s="239" t="s">
        <v>49</v>
      </c>
      <c r="O251" s="45"/>
      <c r="P251" s="240">
        <f>O251*H251</f>
        <v>0</v>
      </c>
      <c r="Q251" s="240">
        <v>0.0028600000000000001</v>
      </c>
      <c r="R251" s="240">
        <f>Q251*H251</f>
        <v>0.12012000000000001</v>
      </c>
      <c r="S251" s="240">
        <v>0</v>
      </c>
      <c r="T251" s="241">
        <f>S251*H251</f>
        <v>0</v>
      </c>
      <c r="AR251" s="21" t="s">
        <v>383</v>
      </c>
      <c r="AT251" s="21" t="s">
        <v>153</v>
      </c>
      <c r="AU251" s="21" t="s">
        <v>88</v>
      </c>
      <c r="AY251" s="21" t="s">
        <v>149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21" t="s">
        <v>86</v>
      </c>
      <c r="BK251" s="242">
        <f>ROUND(I251*H251,2)</f>
        <v>0</v>
      </c>
      <c r="BL251" s="21" t="s">
        <v>383</v>
      </c>
      <c r="BM251" s="21" t="s">
        <v>541</v>
      </c>
    </row>
    <row r="252" s="1" customFormat="1">
      <c r="B252" s="44"/>
      <c r="C252" s="72"/>
      <c r="D252" s="243" t="s">
        <v>159</v>
      </c>
      <c r="E252" s="72"/>
      <c r="F252" s="244" t="s">
        <v>204</v>
      </c>
      <c r="G252" s="72"/>
      <c r="H252" s="72"/>
      <c r="I252" s="201"/>
      <c r="J252" s="72"/>
      <c r="K252" s="72"/>
      <c r="L252" s="70"/>
      <c r="M252" s="245"/>
      <c r="N252" s="45"/>
      <c r="O252" s="45"/>
      <c r="P252" s="45"/>
      <c r="Q252" s="45"/>
      <c r="R252" s="45"/>
      <c r="S252" s="45"/>
      <c r="T252" s="93"/>
      <c r="AT252" s="21" t="s">
        <v>159</v>
      </c>
      <c r="AU252" s="21" t="s">
        <v>88</v>
      </c>
    </row>
    <row r="253" s="1" customFormat="1" ht="25.5" customHeight="1">
      <c r="B253" s="44"/>
      <c r="C253" s="231" t="s">
        <v>542</v>
      </c>
      <c r="D253" s="231" t="s">
        <v>153</v>
      </c>
      <c r="E253" s="232" t="s">
        <v>543</v>
      </c>
      <c r="F253" s="233" t="s">
        <v>544</v>
      </c>
      <c r="G253" s="234" t="s">
        <v>189</v>
      </c>
      <c r="H253" s="235">
        <v>39</v>
      </c>
      <c r="I253" s="236"/>
      <c r="J253" s="237">
        <f>ROUND(I253*H253,2)</f>
        <v>0</v>
      </c>
      <c r="K253" s="233" t="s">
        <v>21</v>
      </c>
      <c r="L253" s="70"/>
      <c r="M253" s="238" t="s">
        <v>21</v>
      </c>
      <c r="N253" s="239" t="s">
        <v>49</v>
      </c>
      <c r="O253" s="45"/>
      <c r="P253" s="240">
        <f>O253*H253</f>
        <v>0</v>
      </c>
      <c r="Q253" s="240">
        <v>0.0023600000000000001</v>
      </c>
      <c r="R253" s="240">
        <f>Q253*H253</f>
        <v>0.092040000000000011</v>
      </c>
      <c r="S253" s="240">
        <v>0</v>
      </c>
      <c r="T253" s="241">
        <f>S253*H253</f>
        <v>0</v>
      </c>
      <c r="AR253" s="21" t="s">
        <v>383</v>
      </c>
      <c r="AT253" s="21" t="s">
        <v>153</v>
      </c>
      <c r="AU253" s="21" t="s">
        <v>88</v>
      </c>
      <c r="AY253" s="21" t="s">
        <v>149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21" t="s">
        <v>86</v>
      </c>
      <c r="BK253" s="242">
        <f>ROUND(I253*H253,2)</f>
        <v>0</v>
      </c>
      <c r="BL253" s="21" t="s">
        <v>383</v>
      </c>
      <c r="BM253" s="21" t="s">
        <v>545</v>
      </c>
    </row>
    <row r="254" s="1" customFormat="1">
      <c r="B254" s="44"/>
      <c r="C254" s="72"/>
      <c r="D254" s="243" t="s">
        <v>159</v>
      </c>
      <c r="E254" s="72"/>
      <c r="F254" s="244" t="s">
        <v>204</v>
      </c>
      <c r="G254" s="72"/>
      <c r="H254" s="72"/>
      <c r="I254" s="201"/>
      <c r="J254" s="72"/>
      <c r="K254" s="72"/>
      <c r="L254" s="70"/>
      <c r="M254" s="245"/>
      <c r="N254" s="45"/>
      <c r="O254" s="45"/>
      <c r="P254" s="45"/>
      <c r="Q254" s="45"/>
      <c r="R254" s="45"/>
      <c r="S254" s="45"/>
      <c r="T254" s="93"/>
      <c r="AT254" s="21" t="s">
        <v>159</v>
      </c>
      <c r="AU254" s="21" t="s">
        <v>88</v>
      </c>
    </row>
    <row r="255" s="1" customFormat="1" ht="16.5" customHeight="1">
      <c r="B255" s="44"/>
      <c r="C255" s="231" t="s">
        <v>546</v>
      </c>
      <c r="D255" s="231" t="s">
        <v>153</v>
      </c>
      <c r="E255" s="232" t="s">
        <v>547</v>
      </c>
      <c r="F255" s="233" t="s">
        <v>548</v>
      </c>
      <c r="G255" s="234" t="s">
        <v>164</v>
      </c>
      <c r="H255" s="235">
        <v>0.69399999999999995</v>
      </c>
      <c r="I255" s="236"/>
      <c r="J255" s="237">
        <f>ROUND(I255*H255,2)</f>
        <v>0</v>
      </c>
      <c r="K255" s="233" t="s">
        <v>21</v>
      </c>
      <c r="L255" s="70"/>
      <c r="M255" s="238" t="s">
        <v>21</v>
      </c>
      <c r="N255" s="239" t="s">
        <v>49</v>
      </c>
      <c r="O255" s="45"/>
      <c r="P255" s="240">
        <f>O255*H255</f>
        <v>0</v>
      </c>
      <c r="Q255" s="240">
        <v>0</v>
      </c>
      <c r="R255" s="240">
        <f>Q255*H255</f>
        <v>0</v>
      </c>
      <c r="S255" s="240">
        <v>0</v>
      </c>
      <c r="T255" s="241">
        <f>S255*H255</f>
        <v>0</v>
      </c>
      <c r="AR255" s="21" t="s">
        <v>383</v>
      </c>
      <c r="AT255" s="21" t="s">
        <v>153</v>
      </c>
      <c r="AU255" s="21" t="s">
        <v>88</v>
      </c>
      <c r="AY255" s="21" t="s">
        <v>149</v>
      </c>
      <c r="BE255" s="242">
        <f>IF(N255="základní",J255,0)</f>
        <v>0</v>
      </c>
      <c r="BF255" s="242">
        <f>IF(N255="snížená",J255,0)</f>
        <v>0</v>
      </c>
      <c r="BG255" s="242">
        <f>IF(N255="zákl. přenesená",J255,0)</f>
        <v>0</v>
      </c>
      <c r="BH255" s="242">
        <f>IF(N255="sníž. přenesená",J255,0)</f>
        <v>0</v>
      </c>
      <c r="BI255" s="242">
        <f>IF(N255="nulová",J255,0)</f>
        <v>0</v>
      </c>
      <c r="BJ255" s="21" t="s">
        <v>86</v>
      </c>
      <c r="BK255" s="242">
        <f>ROUND(I255*H255,2)</f>
        <v>0</v>
      </c>
      <c r="BL255" s="21" t="s">
        <v>383</v>
      </c>
      <c r="BM255" s="21" t="s">
        <v>549</v>
      </c>
    </row>
    <row r="256" s="1" customFormat="1" ht="16.5" customHeight="1">
      <c r="B256" s="44"/>
      <c r="C256" s="231" t="s">
        <v>550</v>
      </c>
      <c r="D256" s="231" t="s">
        <v>153</v>
      </c>
      <c r="E256" s="232" t="s">
        <v>551</v>
      </c>
      <c r="F256" s="233" t="s">
        <v>552</v>
      </c>
      <c r="G256" s="234" t="s">
        <v>164</v>
      </c>
      <c r="H256" s="235">
        <v>0.69399999999999995</v>
      </c>
      <c r="I256" s="236"/>
      <c r="J256" s="237">
        <f>ROUND(I256*H256,2)</f>
        <v>0</v>
      </c>
      <c r="K256" s="233" t="s">
        <v>21</v>
      </c>
      <c r="L256" s="70"/>
      <c r="M256" s="238" t="s">
        <v>21</v>
      </c>
      <c r="N256" s="239" t="s">
        <v>49</v>
      </c>
      <c r="O256" s="45"/>
      <c r="P256" s="240">
        <f>O256*H256</f>
        <v>0</v>
      </c>
      <c r="Q256" s="240">
        <v>0</v>
      </c>
      <c r="R256" s="240">
        <f>Q256*H256</f>
        <v>0</v>
      </c>
      <c r="S256" s="240">
        <v>0</v>
      </c>
      <c r="T256" s="241">
        <f>S256*H256</f>
        <v>0</v>
      </c>
      <c r="AR256" s="21" t="s">
        <v>383</v>
      </c>
      <c r="AT256" s="21" t="s">
        <v>153</v>
      </c>
      <c r="AU256" s="21" t="s">
        <v>88</v>
      </c>
      <c r="AY256" s="21" t="s">
        <v>149</v>
      </c>
      <c r="BE256" s="242">
        <f>IF(N256="základní",J256,0)</f>
        <v>0</v>
      </c>
      <c r="BF256" s="242">
        <f>IF(N256="snížená",J256,0)</f>
        <v>0</v>
      </c>
      <c r="BG256" s="242">
        <f>IF(N256="zákl. přenesená",J256,0)</f>
        <v>0</v>
      </c>
      <c r="BH256" s="242">
        <f>IF(N256="sníž. přenesená",J256,0)</f>
        <v>0</v>
      </c>
      <c r="BI256" s="242">
        <f>IF(N256="nulová",J256,0)</f>
        <v>0</v>
      </c>
      <c r="BJ256" s="21" t="s">
        <v>86</v>
      </c>
      <c r="BK256" s="242">
        <f>ROUND(I256*H256,2)</f>
        <v>0</v>
      </c>
      <c r="BL256" s="21" t="s">
        <v>383</v>
      </c>
      <c r="BM256" s="21" t="s">
        <v>553</v>
      </c>
    </row>
    <row r="257" s="11" customFormat="1" ht="29.88" customHeight="1">
      <c r="B257" s="215"/>
      <c r="C257" s="216"/>
      <c r="D257" s="217" t="s">
        <v>77</v>
      </c>
      <c r="E257" s="229" t="s">
        <v>554</v>
      </c>
      <c r="F257" s="229" t="s">
        <v>555</v>
      </c>
      <c r="G257" s="216"/>
      <c r="H257" s="216"/>
      <c r="I257" s="219"/>
      <c r="J257" s="230">
        <f>BK257</f>
        <v>0</v>
      </c>
      <c r="K257" s="216"/>
      <c r="L257" s="221"/>
      <c r="M257" s="222"/>
      <c r="N257" s="223"/>
      <c r="O257" s="223"/>
      <c r="P257" s="224">
        <f>SUM(P258:P261)</f>
        <v>0</v>
      </c>
      <c r="Q257" s="223"/>
      <c r="R257" s="224">
        <f>SUM(R258:R261)</f>
        <v>0</v>
      </c>
      <c r="S257" s="223"/>
      <c r="T257" s="225">
        <f>SUM(T258:T261)</f>
        <v>5.1939000000000002</v>
      </c>
      <c r="AR257" s="226" t="s">
        <v>88</v>
      </c>
      <c r="AT257" s="227" t="s">
        <v>77</v>
      </c>
      <c r="AU257" s="227" t="s">
        <v>86</v>
      </c>
      <c r="AY257" s="226" t="s">
        <v>149</v>
      </c>
      <c r="BK257" s="228">
        <f>SUM(BK258:BK261)</f>
        <v>0</v>
      </c>
    </row>
    <row r="258" s="1" customFormat="1" ht="16.5" customHeight="1">
      <c r="B258" s="44"/>
      <c r="C258" s="231" t="s">
        <v>556</v>
      </c>
      <c r="D258" s="231" t="s">
        <v>153</v>
      </c>
      <c r="E258" s="232" t="s">
        <v>557</v>
      </c>
      <c r="F258" s="233" t="s">
        <v>558</v>
      </c>
      <c r="G258" s="234" t="s">
        <v>177</v>
      </c>
      <c r="H258" s="235">
        <v>290</v>
      </c>
      <c r="I258" s="236"/>
      <c r="J258" s="237">
        <f>ROUND(I258*H258,2)</f>
        <v>0</v>
      </c>
      <c r="K258" s="233" t="s">
        <v>21</v>
      </c>
      <c r="L258" s="70"/>
      <c r="M258" s="238" t="s">
        <v>21</v>
      </c>
      <c r="N258" s="239" t="s">
        <v>49</v>
      </c>
      <c r="O258" s="45"/>
      <c r="P258" s="240">
        <f>O258*H258</f>
        <v>0</v>
      </c>
      <c r="Q258" s="240">
        <v>0</v>
      </c>
      <c r="R258" s="240">
        <f>Q258*H258</f>
        <v>0</v>
      </c>
      <c r="S258" s="240">
        <v>0.017780000000000001</v>
      </c>
      <c r="T258" s="241">
        <f>S258*H258</f>
        <v>5.1562000000000001</v>
      </c>
      <c r="AR258" s="21" t="s">
        <v>383</v>
      </c>
      <c r="AT258" s="21" t="s">
        <v>153</v>
      </c>
      <c r="AU258" s="21" t="s">
        <v>88</v>
      </c>
      <c r="AY258" s="21" t="s">
        <v>149</v>
      </c>
      <c r="BE258" s="242">
        <f>IF(N258="základní",J258,0)</f>
        <v>0</v>
      </c>
      <c r="BF258" s="242">
        <f>IF(N258="snížená",J258,0)</f>
        <v>0</v>
      </c>
      <c r="BG258" s="242">
        <f>IF(N258="zákl. přenesená",J258,0)</f>
        <v>0</v>
      </c>
      <c r="BH258" s="242">
        <f>IF(N258="sníž. přenesená",J258,0)</f>
        <v>0</v>
      </c>
      <c r="BI258" s="242">
        <f>IF(N258="nulová",J258,0)</f>
        <v>0</v>
      </c>
      <c r="BJ258" s="21" t="s">
        <v>86</v>
      </c>
      <c r="BK258" s="242">
        <f>ROUND(I258*H258,2)</f>
        <v>0</v>
      </c>
      <c r="BL258" s="21" t="s">
        <v>383</v>
      </c>
      <c r="BM258" s="21" t="s">
        <v>559</v>
      </c>
    </row>
    <row r="259" s="1" customFormat="1">
      <c r="B259" s="44"/>
      <c r="C259" s="72"/>
      <c r="D259" s="243" t="s">
        <v>159</v>
      </c>
      <c r="E259" s="72"/>
      <c r="F259" s="244" t="s">
        <v>560</v>
      </c>
      <c r="G259" s="72"/>
      <c r="H259" s="72"/>
      <c r="I259" s="201"/>
      <c r="J259" s="72"/>
      <c r="K259" s="72"/>
      <c r="L259" s="70"/>
      <c r="M259" s="245"/>
      <c r="N259" s="45"/>
      <c r="O259" s="45"/>
      <c r="P259" s="45"/>
      <c r="Q259" s="45"/>
      <c r="R259" s="45"/>
      <c r="S259" s="45"/>
      <c r="T259" s="93"/>
      <c r="AT259" s="21" t="s">
        <v>159</v>
      </c>
      <c r="AU259" s="21" t="s">
        <v>88</v>
      </c>
    </row>
    <row r="260" s="1" customFormat="1" ht="16.5" customHeight="1">
      <c r="B260" s="44"/>
      <c r="C260" s="231" t="s">
        <v>561</v>
      </c>
      <c r="D260" s="231" t="s">
        <v>153</v>
      </c>
      <c r="E260" s="232" t="s">
        <v>562</v>
      </c>
      <c r="F260" s="233" t="s">
        <v>563</v>
      </c>
      <c r="G260" s="234" t="s">
        <v>177</v>
      </c>
      <c r="H260" s="235">
        <v>290</v>
      </c>
      <c r="I260" s="236"/>
      <c r="J260" s="237">
        <f>ROUND(I260*H260,2)</f>
        <v>0</v>
      </c>
      <c r="K260" s="233" t="s">
        <v>21</v>
      </c>
      <c r="L260" s="70"/>
      <c r="M260" s="238" t="s">
        <v>21</v>
      </c>
      <c r="N260" s="239" t="s">
        <v>49</v>
      </c>
      <c r="O260" s="45"/>
      <c r="P260" s="240">
        <f>O260*H260</f>
        <v>0</v>
      </c>
      <c r="Q260" s="240">
        <v>0</v>
      </c>
      <c r="R260" s="240">
        <f>Q260*H260</f>
        <v>0</v>
      </c>
      <c r="S260" s="240">
        <v>0.00012999999999999999</v>
      </c>
      <c r="T260" s="241">
        <f>S260*H260</f>
        <v>0.037699999999999997</v>
      </c>
      <c r="AR260" s="21" t="s">
        <v>383</v>
      </c>
      <c r="AT260" s="21" t="s">
        <v>153</v>
      </c>
      <c r="AU260" s="21" t="s">
        <v>88</v>
      </c>
      <c r="AY260" s="21" t="s">
        <v>149</v>
      </c>
      <c r="BE260" s="242">
        <f>IF(N260="základní",J260,0)</f>
        <v>0</v>
      </c>
      <c r="BF260" s="242">
        <f>IF(N260="snížená",J260,0)</f>
        <v>0</v>
      </c>
      <c r="BG260" s="242">
        <f>IF(N260="zákl. přenesená",J260,0)</f>
        <v>0</v>
      </c>
      <c r="BH260" s="242">
        <f>IF(N260="sníž. přenesená",J260,0)</f>
        <v>0</v>
      </c>
      <c r="BI260" s="242">
        <f>IF(N260="nulová",J260,0)</f>
        <v>0</v>
      </c>
      <c r="BJ260" s="21" t="s">
        <v>86</v>
      </c>
      <c r="BK260" s="242">
        <f>ROUND(I260*H260,2)</f>
        <v>0</v>
      </c>
      <c r="BL260" s="21" t="s">
        <v>383</v>
      </c>
      <c r="BM260" s="21" t="s">
        <v>564</v>
      </c>
    </row>
    <row r="261" s="1" customFormat="1">
      <c r="B261" s="44"/>
      <c r="C261" s="72"/>
      <c r="D261" s="243" t="s">
        <v>159</v>
      </c>
      <c r="E261" s="72"/>
      <c r="F261" s="244" t="s">
        <v>565</v>
      </c>
      <c r="G261" s="72"/>
      <c r="H261" s="72"/>
      <c r="I261" s="201"/>
      <c r="J261" s="72"/>
      <c r="K261" s="72"/>
      <c r="L261" s="70"/>
      <c r="M261" s="245"/>
      <c r="N261" s="45"/>
      <c r="O261" s="45"/>
      <c r="P261" s="45"/>
      <c r="Q261" s="45"/>
      <c r="R261" s="45"/>
      <c r="S261" s="45"/>
      <c r="T261" s="93"/>
      <c r="AT261" s="21" t="s">
        <v>159</v>
      </c>
      <c r="AU261" s="21" t="s">
        <v>88</v>
      </c>
    </row>
    <row r="262" s="11" customFormat="1" ht="29.88" customHeight="1">
      <c r="B262" s="215"/>
      <c r="C262" s="216"/>
      <c r="D262" s="217" t="s">
        <v>77</v>
      </c>
      <c r="E262" s="229" t="s">
        <v>566</v>
      </c>
      <c r="F262" s="229" t="s">
        <v>567</v>
      </c>
      <c r="G262" s="216"/>
      <c r="H262" s="216"/>
      <c r="I262" s="219"/>
      <c r="J262" s="230">
        <f>BK262</f>
        <v>0</v>
      </c>
      <c r="K262" s="216"/>
      <c r="L262" s="221"/>
      <c r="M262" s="222"/>
      <c r="N262" s="223"/>
      <c r="O262" s="223"/>
      <c r="P262" s="224">
        <f>SUM(P263:P326)</f>
        <v>0</v>
      </c>
      <c r="Q262" s="223"/>
      <c r="R262" s="224">
        <f>SUM(R263:R326)</f>
        <v>2.2603499999999999</v>
      </c>
      <c r="S262" s="223"/>
      <c r="T262" s="225">
        <f>SUM(T263:T326)</f>
        <v>1.6888000000000001</v>
      </c>
      <c r="AR262" s="226" t="s">
        <v>88</v>
      </c>
      <c r="AT262" s="227" t="s">
        <v>77</v>
      </c>
      <c r="AU262" s="227" t="s">
        <v>86</v>
      </c>
      <c r="AY262" s="226" t="s">
        <v>149</v>
      </c>
      <c r="BK262" s="228">
        <f>SUM(BK263:BK326)</f>
        <v>0</v>
      </c>
    </row>
    <row r="263" s="1" customFormat="1" ht="25.5" customHeight="1">
      <c r="B263" s="44"/>
      <c r="C263" s="231" t="s">
        <v>568</v>
      </c>
      <c r="D263" s="231" t="s">
        <v>153</v>
      </c>
      <c r="E263" s="232" t="s">
        <v>569</v>
      </c>
      <c r="F263" s="233" t="s">
        <v>570</v>
      </c>
      <c r="G263" s="234" t="s">
        <v>241</v>
      </c>
      <c r="H263" s="235">
        <v>33</v>
      </c>
      <c r="I263" s="236"/>
      <c r="J263" s="237">
        <f>ROUND(I263*H263,2)</f>
        <v>0</v>
      </c>
      <c r="K263" s="233" t="s">
        <v>21</v>
      </c>
      <c r="L263" s="70"/>
      <c r="M263" s="238" t="s">
        <v>21</v>
      </c>
      <c r="N263" s="239" t="s">
        <v>49</v>
      </c>
      <c r="O263" s="45"/>
      <c r="P263" s="240">
        <f>O263*H263</f>
        <v>0</v>
      </c>
      <c r="Q263" s="240">
        <v>0</v>
      </c>
      <c r="R263" s="240">
        <f>Q263*H263</f>
        <v>0</v>
      </c>
      <c r="S263" s="240">
        <v>0.0060000000000000001</v>
      </c>
      <c r="T263" s="241">
        <f>S263*H263</f>
        <v>0.19800000000000001</v>
      </c>
      <c r="AR263" s="21" t="s">
        <v>383</v>
      </c>
      <c r="AT263" s="21" t="s">
        <v>153</v>
      </c>
      <c r="AU263" s="21" t="s">
        <v>88</v>
      </c>
      <c r="AY263" s="21" t="s">
        <v>149</v>
      </c>
      <c r="BE263" s="242">
        <f>IF(N263="základní",J263,0)</f>
        <v>0</v>
      </c>
      <c r="BF263" s="242">
        <f>IF(N263="snížená",J263,0)</f>
        <v>0</v>
      </c>
      <c r="BG263" s="242">
        <f>IF(N263="zákl. přenesená",J263,0)</f>
        <v>0</v>
      </c>
      <c r="BH263" s="242">
        <f>IF(N263="sníž. přenesená",J263,0)</f>
        <v>0</v>
      </c>
      <c r="BI263" s="242">
        <f>IF(N263="nulová",J263,0)</f>
        <v>0</v>
      </c>
      <c r="BJ263" s="21" t="s">
        <v>86</v>
      </c>
      <c r="BK263" s="242">
        <f>ROUND(I263*H263,2)</f>
        <v>0</v>
      </c>
      <c r="BL263" s="21" t="s">
        <v>383</v>
      </c>
      <c r="BM263" s="21" t="s">
        <v>571</v>
      </c>
    </row>
    <row r="264" s="1" customFormat="1">
      <c r="B264" s="44"/>
      <c r="C264" s="72"/>
      <c r="D264" s="243" t="s">
        <v>159</v>
      </c>
      <c r="E264" s="72"/>
      <c r="F264" s="244" t="s">
        <v>451</v>
      </c>
      <c r="G264" s="72"/>
      <c r="H264" s="72"/>
      <c r="I264" s="201"/>
      <c r="J264" s="72"/>
      <c r="K264" s="72"/>
      <c r="L264" s="70"/>
      <c r="M264" s="245"/>
      <c r="N264" s="45"/>
      <c r="O264" s="45"/>
      <c r="P264" s="45"/>
      <c r="Q264" s="45"/>
      <c r="R264" s="45"/>
      <c r="S264" s="45"/>
      <c r="T264" s="93"/>
      <c r="AT264" s="21" t="s">
        <v>159</v>
      </c>
      <c r="AU264" s="21" t="s">
        <v>88</v>
      </c>
    </row>
    <row r="265" s="1" customFormat="1" ht="25.5" customHeight="1">
      <c r="B265" s="44"/>
      <c r="C265" s="231" t="s">
        <v>572</v>
      </c>
      <c r="D265" s="231" t="s">
        <v>153</v>
      </c>
      <c r="E265" s="232" t="s">
        <v>573</v>
      </c>
      <c r="F265" s="233" t="s">
        <v>574</v>
      </c>
      <c r="G265" s="234" t="s">
        <v>177</v>
      </c>
      <c r="H265" s="235">
        <v>3</v>
      </c>
      <c r="I265" s="236"/>
      <c r="J265" s="237">
        <f>ROUND(I265*H265,2)</f>
        <v>0</v>
      </c>
      <c r="K265" s="233" t="s">
        <v>21</v>
      </c>
      <c r="L265" s="70"/>
      <c r="M265" s="238" t="s">
        <v>21</v>
      </c>
      <c r="N265" s="239" t="s">
        <v>49</v>
      </c>
      <c r="O265" s="45"/>
      <c r="P265" s="240">
        <f>O265*H265</f>
        <v>0</v>
      </c>
      <c r="Q265" s="240">
        <v>0.00025999999999999998</v>
      </c>
      <c r="R265" s="240">
        <f>Q265*H265</f>
        <v>0.00077999999999999988</v>
      </c>
      <c r="S265" s="240">
        <v>0</v>
      </c>
      <c r="T265" s="241">
        <f>S265*H265</f>
        <v>0</v>
      </c>
      <c r="AR265" s="21" t="s">
        <v>383</v>
      </c>
      <c r="AT265" s="21" t="s">
        <v>153</v>
      </c>
      <c r="AU265" s="21" t="s">
        <v>88</v>
      </c>
      <c r="AY265" s="21" t="s">
        <v>149</v>
      </c>
      <c r="BE265" s="242">
        <f>IF(N265="základní",J265,0)</f>
        <v>0</v>
      </c>
      <c r="BF265" s="242">
        <f>IF(N265="snížená",J265,0)</f>
        <v>0</v>
      </c>
      <c r="BG265" s="242">
        <f>IF(N265="zákl. přenesená",J265,0)</f>
        <v>0</v>
      </c>
      <c r="BH265" s="242">
        <f>IF(N265="sníž. přenesená",J265,0)</f>
        <v>0</v>
      </c>
      <c r="BI265" s="242">
        <f>IF(N265="nulová",J265,0)</f>
        <v>0</v>
      </c>
      <c r="BJ265" s="21" t="s">
        <v>86</v>
      </c>
      <c r="BK265" s="242">
        <f>ROUND(I265*H265,2)</f>
        <v>0</v>
      </c>
      <c r="BL265" s="21" t="s">
        <v>383</v>
      </c>
      <c r="BM265" s="21" t="s">
        <v>575</v>
      </c>
    </row>
    <row r="266" s="1" customFormat="1">
      <c r="B266" s="44"/>
      <c r="C266" s="72"/>
      <c r="D266" s="243" t="s">
        <v>159</v>
      </c>
      <c r="E266" s="72"/>
      <c r="F266" s="244" t="s">
        <v>576</v>
      </c>
      <c r="G266" s="72"/>
      <c r="H266" s="72"/>
      <c r="I266" s="201"/>
      <c r="J266" s="72"/>
      <c r="K266" s="72"/>
      <c r="L266" s="70"/>
      <c r="M266" s="245"/>
      <c r="N266" s="45"/>
      <c r="O266" s="45"/>
      <c r="P266" s="45"/>
      <c r="Q266" s="45"/>
      <c r="R266" s="45"/>
      <c r="S266" s="45"/>
      <c r="T266" s="93"/>
      <c r="AT266" s="21" t="s">
        <v>159</v>
      </c>
      <c r="AU266" s="21" t="s">
        <v>88</v>
      </c>
    </row>
    <row r="267" s="1" customFormat="1" ht="16.5" customHeight="1">
      <c r="B267" s="44"/>
      <c r="C267" s="246" t="s">
        <v>577</v>
      </c>
      <c r="D267" s="246" t="s">
        <v>168</v>
      </c>
      <c r="E267" s="247" t="s">
        <v>578</v>
      </c>
      <c r="F267" s="248" t="s">
        <v>579</v>
      </c>
      <c r="G267" s="249" t="s">
        <v>580</v>
      </c>
      <c r="H267" s="250">
        <v>1</v>
      </c>
      <c r="I267" s="251"/>
      <c r="J267" s="252">
        <f>ROUND(I267*H267,2)</f>
        <v>0</v>
      </c>
      <c r="K267" s="248" t="s">
        <v>21</v>
      </c>
      <c r="L267" s="253"/>
      <c r="M267" s="254" t="s">
        <v>21</v>
      </c>
      <c r="N267" s="255" t="s">
        <v>49</v>
      </c>
      <c r="O267" s="45"/>
      <c r="P267" s="240">
        <f>O267*H267</f>
        <v>0</v>
      </c>
      <c r="Q267" s="240">
        <v>0.074999999999999997</v>
      </c>
      <c r="R267" s="240">
        <f>Q267*H267</f>
        <v>0.074999999999999997</v>
      </c>
      <c r="S267" s="240">
        <v>0</v>
      </c>
      <c r="T267" s="241">
        <f>S267*H267</f>
        <v>0</v>
      </c>
      <c r="AR267" s="21" t="s">
        <v>394</v>
      </c>
      <c r="AT267" s="21" t="s">
        <v>168</v>
      </c>
      <c r="AU267" s="21" t="s">
        <v>88</v>
      </c>
      <c r="AY267" s="21" t="s">
        <v>149</v>
      </c>
      <c r="BE267" s="242">
        <f>IF(N267="základní",J267,0)</f>
        <v>0</v>
      </c>
      <c r="BF267" s="242">
        <f>IF(N267="snížená",J267,0)</f>
        <v>0</v>
      </c>
      <c r="BG267" s="242">
        <f>IF(N267="zákl. přenesená",J267,0)</f>
        <v>0</v>
      </c>
      <c r="BH267" s="242">
        <f>IF(N267="sníž. přenesená",J267,0)</f>
        <v>0</v>
      </c>
      <c r="BI267" s="242">
        <f>IF(N267="nulová",J267,0)</f>
        <v>0</v>
      </c>
      <c r="BJ267" s="21" t="s">
        <v>86</v>
      </c>
      <c r="BK267" s="242">
        <f>ROUND(I267*H267,2)</f>
        <v>0</v>
      </c>
      <c r="BL267" s="21" t="s">
        <v>383</v>
      </c>
      <c r="BM267" s="21" t="s">
        <v>581</v>
      </c>
    </row>
    <row r="268" s="1" customFormat="1">
      <c r="B268" s="44"/>
      <c r="C268" s="72"/>
      <c r="D268" s="243" t="s">
        <v>159</v>
      </c>
      <c r="E268" s="72"/>
      <c r="F268" s="244" t="s">
        <v>582</v>
      </c>
      <c r="G268" s="72"/>
      <c r="H268" s="72"/>
      <c r="I268" s="201"/>
      <c r="J268" s="72"/>
      <c r="K268" s="72"/>
      <c r="L268" s="70"/>
      <c r="M268" s="245"/>
      <c r="N268" s="45"/>
      <c r="O268" s="45"/>
      <c r="P268" s="45"/>
      <c r="Q268" s="45"/>
      <c r="R268" s="45"/>
      <c r="S268" s="45"/>
      <c r="T268" s="93"/>
      <c r="AT268" s="21" t="s">
        <v>159</v>
      </c>
      <c r="AU268" s="21" t="s">
        <v>88</v>
      </c>
    </row>
    <row r="269" s="1" customFormat="1" ht="25.5" customHeight="1">
      <c r="B269" s="44"/>
      <c r="C269" s="231" t="s">
        <v>583</v>
      </c>
      <c r="D269" s="231" t="s">
        <v>153</v>
      </c>
      <c r="E269" s="232" t="s">
        <v>584</v>
      </c>
      <c r="F269" s="233" t="s">
        <v>585</v>
      </c>
      <c r="G269" s="234" t="s">
        <v>177</v>
      </c>
      <c r="H269" s="235">
        <v>61</v>
      </c>
      <c r="I269" s="236"/>
      <c r="J269" s="237">
        <f>ROUND(I269*H269,2)</f>
        <v>0</v>
      </c>
      <c r="K269" s="233" t="s">
        <v>21</v>
      </c>
      <c r="L269" s="70"/>
      <c r="M269" s="238" t="s">
        <v>21</v>
      </c>
      <c r="N269" s="239" t="s">
        <v>49</v>
      </c>
      <c r="O269" s="45"/>
      <c r="P269" s="240">
        <f>O269*H269</f>
        <v>0</v>
      </c>
      <c r="Q269" s="240">
        <v>0.00027</v>
      </c>
      <c r="R269" s="240">
        <f>Q269*H269</f>
        <v>0.016469999999999999</v>
      </c>
      <c r="S269" s="240">
        <v>0</v>
      </c>
      <c r="T269" s="241">
        <f>S269*H269</f>
        <v>0</v>
      </c>
      <c r="AR269" s="21" t="s">
        <v>383</v>
      </c>
      <c r="AT269" s="21" t="s">
        <v>153</v>
      </c>
      <c r="AU269" s="21" t="s">
        <v>88</v>
      </c>
      <c r="AY269" s="21" t="s">
        <v>149</v>
      </c>
      <c r="BE269" s="242">
        <f>IF(N269="základní",J269,0)</f>
        <v>0</v>
      </c>
      <c r="BF269" s="242">
        <f>IF(N269="snížená",J269,0)</f>
        <v>0</v>
      </c>
      <c r="BG269" s="242">
        <f>IF(N269="zákl. přenesená",J269,0)</f>
        <v>0</v>
      </c>
      <c r="BH269" s="242">
        <f>IF(N269="sníž. přenesená",J269,0)</f>
        <v>0</v>
      </c>
      <c r="BI269" s="242">
        <f>IF(N269="nulová",J269,0)</f>
        <v>0</v>
      </c>
      <c r="BJ269" s="21" t="s">
        <v>86</v>
      </c>
      <c r="BK269" s="242">
        <f>ROUND(I269*H269,2)</f>
        <v>0</v>
      </c>
      <c r="BL269" s="21" t="s">
        <v>383</v>
      </c>
      <c r="BM269" s="21" t="s">
        <v>586</v>
      </c>
    </row>
    <row r="270" s="1" customFormat="1">
      <c r="B270" s="44"/>
      <c r="C270" s="72"/>
      <c r="D270" s="243" t="s">
        <v>159</v>
      </c>
      <c r="E270" s="72"/>
      <c r="F270" s="244" t="s">
        <v>587</v>
      </c>
      <c r="G270" s="72"/>
      <c r="H270" s="72"/>
      <c r="I270" s="201"/>
      <c r="J270" s="72"/>
      <c r="K270" s="72"/>
      <c r="L270" s="70"/>
      <c r="M270" s="245"/>
      <c r="N270" s="45"/>
      <c r="O270" s="45"/>
      <c r="P270" s="45"/>
      <c r="Q270" s="45"/>
      <c r="R270" s="45"/>
      <c r="S270" s="45"/>
      <c r="T270" s="93"/>
      <c r="AT270" s="21" t="s">
        <v>159</v>
      </c>
      <c r="AU270" s="21" t="s">
        <v>88</v>
      </c>
    </row>
    <row r="271" s="1" customFormat="1" ht="16.5" customHeight="1">
      <c r="B271" s="44"/>
      <c r="C271" s="246" t="s">
        <v>588</v>
      </c>
      <c r="D271" s="246" t="s">
        <v>168</v>
      </c>
      <c r="E271" s="247" t="s">
        <v>589</v>
      </c>
      <c r="F271" s="248" t="s">
        <v>590</v>
      </c>
      <c r="G271" s="249" t="s">
        <v>580</v>
      </c>
      <c r="H271" s="250">
        <v>13</v>
      </c>
      <c r="I271" s="251"/>
      <c r="J271" s="252">
        <f>ROUND(I271*H271,2)</f>
        <v>0</v>
      </c>
      <c r="K271" s="248" t="s">
        <v>21</v>
      </c>
      <c r="L271" s="253"/>
      <c r="M271" s="254" t="s">
        <v>21</v>
      </c>
      <c r="N271" s="255" t="s">
        <v>49</v>
      </c>
      <c r="O271" s="45"/>
      <c r="P271" s="240">
        <f>O271*H271</f>
        <v>0</v>
      </c>
      <c r="Q271" s="240">
        <v>0.053289999999999997</v>
      </c>
      <c r="R271" s="240">
        <f>Q271*H271</f>
        <v>0.69277</v>
      </c>
      <c r="S271" s="240">
        <v>0</v>
      </c>
      <c r="T271" s="241">
        <f>S271*H271</f>
        <v>0</v>
      </c>
      <c r="AR271" s="21" t="s">
        <v>394</v>
      </c>
      <c r="AT271" s="21" t="s">
        <v>168</v>
      </c>
      <c r="AU271" s="21" t="s">
        <v>88</v>
      </c>
      <c r="AY271" s="21" t="s">
        <v>149</v>
      </c>
      <c r="BE271" s="242">
        <f>IF(N271="základní",J271,0)</f>
        <v>0</v>
      </c>
      <c r="BF271" s="242">
        <f>IF(N271="snížená",J271,0)</f>
        <v>0</v>
      </c>
      <c r="BG271" s="242">
        <f>IF(N271="zákl. přenesená",J271,0)</f>
        <v>0</v>
      </c>
      <c r="BH271" s="242">
        <f>IF(N271="sníž. přenesená",J271,0)</f>
        <v>0</v>
      </c>
      <c r="BI271" s="242">
        <f>IF(N271="nulová",J271,0)</f>
        <v>0</v>
      </c>
      <c r="BJ271" s="21" t="s">
        <v>86</v>
      </c>
      <c r="BK271" s="242">
        <f>ROUND(I271*H271,2)</f>
        <v>0</v>
      </c>
      <c r="BL271" s="21" t="s">
        <v>383</v>
      </c>
      <c r="BM271" s="21" t="s">
        <v>591</v>
      </c>
    </row>
    <row r="272" s="1" customFormat="1">
      <c r="B272" s="44"/>
      <c r="C272" s="72"/>
      <c r="D272" s="243" t="s">
        <v>159</v>
      </c>
      <c r="E272" s="72"/>
      <c r="F272" s="244" t="s">
        <v>592</v>
      </c>
      <c r="G272" s="72"/>
      <c r="H272" s="72"/>
      <c r="I272" s="201"/>
      <c r="J272" s="72"/>
      <c r="K272" s="72"/>
      <c r="L272" s="70"/>
      <c r="M272" s="245"/>
      <c r="N272" s="45"/>
      <c r="O272" s="45"/>
      <c r="P272" s="45"/>
      <c r="Q272" s="45"/>
      <c r="R272" s="45"/>
      <c r="S272" s="45"/>
      <c r="T272" s="93"/>
      <c r="AT272" s="21" t="s">
        <v>159</v>
      </c>
      <c r="AU272" s="21" t="s">
        <v>88</v>
      </c>
    </row>
    <row r="273" s="1" customFormat="1" ht="16.5" customHeight="1">
      <c r="B273" s="44"/>
      <c r="C273" s="246" t="s">
        <v>593</v>
      </c>
      <c r="D273" s="246" t="s">
        <v>168</v>
      </c>
      <c r="E273" s="247" t="s">
        <v>594</v>
      </c>
      <c r="F273" s="248" t="s">
        <v>595</v>
      </c>
      <c r="G273" s="249" t="s">
        <v>580</v>
      </c>
      <c r="H273" s="250">
        <v>3</v>
      </c>
      <c r="I273" s="251"/>
      <c r="J273" s="252">
        <f>ROUND(I273*H273,2)</f>
        <v>0</v>
      </c>
      <c r="K273" s="248" t="s">
        <v>21</v>
      </c>
      <c r="L273" s="253"/>
      <c r="M273" s="254" t="s">
        <v>21</v>
      </c>
      <c r="N273" s="255" t="s">
        <v>49</v>
      </c>
      <c r="O273" s="45"/>
      <c r="P273" s="240">
        <f>O273*H273</f>
        <v>0</v>
      </c>
      <c r="Q273" s="240">
        <v>0.042700000000000002</v>
      </c>
      <c r="R273" s="240">
        <f>Q273*H273</f>
        <v>0.12809999999999999</v>
      </c>
      <c r="S273" s="240">
        <v>0</v>
      </c>
      <c r="T273" s="241">
        <f>S273*H273</f>
        <v>0</v>
      </c>
      <c r="AR273" s="21" t="s">
        <v>394</v>
      </c>
      <c r="AT273" s="21" t="s">
        <v>168</v>
      </c>
      <c r="AU273" s="21" t="s">
        <v>88</v>
      </c>
      <c r="AY273" s="21" t="s">
        <v>149</v>
      </c>
      <c r="BE273" s="242">
        <f>IF(N273="základní",J273,0)</f>
        <v>0</v>
      </c>
      <c r="BF273" s="242">
        <f>IF(N273="snížená",J273,0)</f>
        <v>0</v>
      </c>
      <c r="BG273" s="242">
        <f>IF(N273="zákl. přenesená",J273,0)</f>
        <v>0</v>
      </c>
      <c r="BH273" s="242">
        <f>IF(N273="sníž. přenesená",J273,0)</f>
        <v>0</v>
      </c>
      <c r="BI273" s="242">
        <f>IF(N273="nulová",J273,0)</f>
        <v>0</v>
      </c>
      <c r="BJ273" s="21" t="s">
        <v>86</v>
      </c>
      <c r="BK273" s="242">
        <f>ROUND(I273*H273,2)</f>
        <v>0</v>
      </c>
      <c r="BL273" s="21" t="s">
        <v>383</v>
      </c>
      <c r="BM273" s="21" t="s">
        <v>596</v>
      </c>
    </row>
    <row r="274" s="1" customFormat="1">
      <c r="B274" s="44"/>
      <c r="C274" s="72"/>
      <c r="D274" s="243" t="s">
        <v>159</v>
      </c>
      <c r="E274" s="72"/>
      <c r="F274" s="244" t="s">
        <v>597</v>
      </c>
      <c r="G274" s="72"/>
      <c r="H274" s="72"/>
      <c r="I274" s="201"/>
      <c r="J274" s="72"/>
      <c r="K274" s="72"/>
      <c r="L274" s="70"/>
      <c r="M274" s="245"/>
      <c r="N274" s="45"/>
      <c r="O274" s="45"/>
      <c r="P274" s="45"/>
      <c r="Q274" s="45"/>
      <c r="R274" s="45"/>
      <c r="S274" s="45"/>
      <c r="T274" s="93"/>
      <c r="AT274" s="21" t="s">
        <v>159</v>
      </c>
      <c r="AU274" s="21" t="s">
        <v>88</v>
      </c>
    </row>
    <row r="275" s="1" customFormat="1" ht="16.5" customHeight="1">
      <c r="B275" s="44"/>
      <c r="C275" s="246" t="s">
        <v>598</v>
      </c>
      <c r="D275" s="246" t="s">
        <v>168</v>
      </c>
      <c r="E275" s="247" t="s">
        <v>599</v>
      </c>
      <c r="F275" s="248" t="s">
        <v>600</v>
      </c>
      <c r="G275" s="249" t="s">
        <v>580</v>
      </c>
      <c r="H275" s="250">
        <v>1</v>
      </c>
      <c r="I275" s="251"/>
      <c r="J275" s="252">
        <f>ROUND(I275*H275,2)</f>
        <v>0</v>
      </c>
      <c r="K275" s="248" t="s">
        <v>21</v>
      </c>
      <c r="L275" s="253"/>
      <c r="M275" s="254" t="s">
        <v>21</v>
      </c>
      <c r="N275" s="255" t="s">
        <v>49</v>
      </c>
      <c r="O275" s="45"/>
      <c r="P275" s="240">
        <f>O275*H275</f>
        <v>0</v>
      </c>
      <c r="Q275" s="240">
        <v>0.0252</v>
      </c>
      <c r="R275" s="240">
        <f>Q275*H275</f>
        <v>0.0252</v>
      </c>
      <c r="S275" s="240">
        <v>0</v>
      </c>
      <c r="T275" s="241">
        <f>S275*H275</f>
        <v>0</v>
      </c>
      <c r="AR275" s="21" t="s">
        <v>394</v>
      </c>
      <c r="AT275" s="21" t="s">
        <v>168</v>
      </c>
      <c r="AU275" s="21" t="s">
        <v>88</v>
      </c>
      <c r="AY275" s="21" t="s">
        <v>149</v>
      </c>
      <c r="BE275" s="242">
        <f>IF(N275="základní",J275,0)</f>
        <v>0</v>
      </c>
      <c r="BF275" s="242">
        <f>IF(N275="snížená",J275,0)</f>
        <v>0</v>
      </c>
      <c r="BG275" s="242">
        <f>IF(N275="zákl. přenesená",J275,0)</f>
        <v>0</v>
      </c>
      <c r="BH275" s="242">
        <f>IF(N275="sníž. přenesená",J275,0)</f>
        <v>0</v>
      </c>
      <c r="BI275" s="242">
        <f>IF(N275="nulová",J275,0)</f>
        <v>0</v>
      </c>
      <c r="BJ275" s="21" t="s">
        <v>86</v>
      </c>
      <c r="BK275" s="242">
        <f>ROUND(I275*H275,2)</f>
        <v>0</v>
      </c>
      <c r="BL275" s="21" t="s">
        <v>383</v>
      </c>
      <c r="BM275" s="21" t="s">
        <v>601</v>
      </c>
    </row>
    <row r="276" s="1" customFormat="1">
      <c r="B276" s="44"/>
      <c r="C276" s="72"/>
      <c r="D276" s="243" t="s">
        <v>159</v>
      </c>
      <c r="E276" s="72"/>
      <c r="F276" s="244" t="s">
        <v>602</v>
      </c>
      <c r="G276" s="72"/>
      <c r="H276" s="72"/>
      <c r="I276" s="201"/>
      <c r="J276" s="72"/>
      <c r="K276" s="72"/>
      <c r="L276" s="70"/>
      <c r="M276" s="245"/>
      <c r="N276" s="45"/>
      <c r="O276" s="45"/>
      <c r="P276" s="45"/>
      <c r="Q276" s="45"/>
      <c r="R276" s="45"/>
      <c r="S276" s="45"/>
      <c r="T276" s="93"/>
      <c r="AT276" s="21" t="s">
        <v>159</v>
      </c>
      <c r="AU276" s="21" t="s">
        <v>88</v>
      </c>
    </row>
    <row r="277" s="1" customFormat="1" ht="16.5" customHeight="1">
      <c r="B277" s="44"/>
      <c r="C277" s="246" t="s">
        <v>603</v>
      </c>
      <c r="D277" s="246" t="s">
        <v>168</v>
      </c>
      <c r="E277" s="247" t="s">
        <v>604</v>
      </c>
      <c r="F277" s="248" t="s">
        <v>605</v>
      </c>
      <c r="G277" s="249" t="s">
        <v>580</v>
      </c>
      <c r="H277" s="250">
        <v>1</v>
      </c>
      <c r="I277" s="251"/>
      <c r="J277" s="252">
        <f>ROUND(I277*H277,2)</f>
        <v>0</v>
      </c>
      <c r="K277" s="248" t="s">
        <v>21</v>
      </c>
      <c r="L277" s="253"/>
      <c r="M277" s="254" t="s">
        <v>21</v>
      </c>
      <c r="N277" s="255" t="s">
        <v>49</v>
      </c>
      <c r="O277" s="45"/>
      <c r="P277" s="240">
        <f>O277*H277</f>
        <v>0</v>
      </c>
      <c r="Q277" s="240">
        <v>0.0167</v>
      </c>
      <c r="R277" s="240">
        <f>Q277*H277</f>
        <v>0.0167</v>
      </c>
      <c r="S277" s="240">
        <v>0</v>
      </c>
      <c r="T277" s="241">
        <f>S277*H277</f>
        <v>0</v>
      </c>
      <c r="AR277" s="21" t="s">
        <v>394</v>
      </c>
      <c r="AT277" s="21" t="s">
        <v>168</v>
      </c>
      <c r="AU277" s="21" t="s">
        <v>88</v>
      </c>
      <c r="AY277" s="21" t="s">
        <v>149</v>
      </c>
      <c r="BE277" s="242">
        <f>IF(N277="základní",J277,0)</f>
        <v>0</v>
      </c>
      <c r="BF277" s="242">
        <f>IF(N277="snížená",J277,0)</f>
        <v>0</v>
      </c>
      <c r="BG277" s="242">
        <f>IF(N277="zákl. přenesená",J277,0)</f>
        <v>0</v>
      </c>
      <c r="BH277" s="242">
        <f>IF(N277="sníž. přenesená",J277,0)</f>
        <v>0</v>
      </c>
      <c r="BI277" s="242">
        <f>IF(N277="nulová",J277,0)</f>
        <v>0</v>
      </c>
      <c r="BJ277" s="21" t="s">
        <v>86</v>
      </c>
      <c r="BK277" s="242">
        <f>ROUND(I277*H277,2)</f>
        <v>0</v>
      </c>
      <c r="BL277" s="21" t="s">
        <v>383</v>
      </c>
      <c r="BM277" s="21" t="s">
        <v>606</v>
      </c>
    </row>
    <row r="278" s="1" customFormat="1">
      <c r="B278" s="44"/>
      <c r="C278" s="72"/>
      <c r="D278" s="243" t="s">
        <v>159</v>
      </c>
      <c r="E278" s="72"/>
      <c r="F278" s="244" t="s">
        <v>607</v>
      </c>
      <c r="G278" s="72"/>
      <c r="H278" s="72"/>
      <c r="I278" s="201"/>
      <c r="J278" s="72"/>
      <c r="K278" s="72"/>
      <c r="L278" s="70"/>
      <c r="M278" s="245"/>
      <c r="N278" s="45"/>
      <c r="O278" s="45"/>
      <c r="P278" s="45"/>
      <c r="Q278" s="45"/>
      <c r="R278" s="45"/>
      <c r="S278" s="45"/>
      <c r="T278" s="93"/>
      <c r="AT278" s="21" t="s">
        <v>159</v>
      </c>
      <c r="AU278" s="21" t="s">
        <v>88</v>
      </c>
    </row>
    <row r="279" s="1" customFormat="1" ht="16.5" customHeight="1">
      <c r="B279" s="44"/>
      <c r="C279" s="246" t="s">
        <v>608</v>
      </c>
      <c r="D279" s="246" t="s">
        <v>168</v>
      </c>
      <c r="E279" s="247" t="s">
        <v>609</v>
      </c>
      <c r="F279" s="248" t="s">
        <v>610</v>
      </c>
      <c r="G279" s="249" t="s">
        <v>580</v>
      </c>
      <c r="H279" s="250">
        <v>4</v>
      </c>
      <c r="I279" s="251"/>
      <c r="J279" s="252">
        <f>ROUND(I279*H279,2)</f>
        <v>0</v>
      </c>
      <c r="K279" s="248" t="s">
        <v>21</v>
      </c>
      <c r="L279" s="253"/>
      <c r="M279" s="254" t="s">
        <v>21</v>
      </c>
      <c r="N279" s="255" t="s">
        <v>49</v>
      </c>
      <c r="O279" s="45"/>
      <c r="P279" s="240">
        <f>O279*H279</f>
        <v>0</v>
      </c>
      <c r="Q279" s="240">
        <v>0.074999999999999997</v>
      </c>
      <c r="R279" s="240">
        <f>Q279*H279</f>
        <v>0.29999999999999999</v>
      </c>
      <c r="S279" s="240">
        <v>0</v>
      </c>
      <c r="T279" s="241">
        <f>S279*H279</f>
        <v>0</v>
      </c>
      <c r="AR279" s="21" t="s">
        <v>394</v>
      </c>
      <c r="AT279" s="21" t="s">
        <v>168</v>
      </c>
      <c r="AU279" s="21" t="s">
        <v>88</v>
      </c>
      <c r="AY279" s="21" t="s">
        <v>149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21" t="s">
        <v>86</v>
      </c>
      <c r="BK279" s="242">
        <f>ROUND(I279*H279,2)</f>
        <v>0</v>
      </c>
      <c r="BL279" s="21" t="s">
        <v>383</v>
      </c>
      <c r="BM279" s="21" t="s">
        <v>611</v>
      </c>
    </row>
    <row r="280" s="1" customFormat="1">
      <c r="B280" s="44"/>
      <c r="C280" s="72"/>
      <c r="D280" s="243" t="s">
        <v>159</v>
      </c>
      <c r="E280" s="72"/>
      <c r="F280" s="244" t="s">
        <v>612</v>
      </c>
      <c r="G280" s="72"/>
      <c r="H280" s="72"/>
      <c r="I280" s="201"/>
      <c r="J280" s="72"/>
      <c r="K280" s="72"/>
      <c r="L280" s="70"/>
      <c r="M280" s="245"/>
      <c r="N280" s="45"/>
      <c r="O280" s="45"/>
      <c r="P280" s="45"/>
      <c r="Q280" s="45"/>
      <c r="R280" s="45"/>
      <c r="S280" s="45"/>
      <c r="T280" s="93"/>
      <c r="AT280" s="21" t="s">
        <v>159</v>
      </c>
      <c r="AU280" s="21" t="s">
        <v>88</v>
      </c>
    </row>
    <row r="281" s="1" customFormat="1" ht="16.5" customHeight="1">
      <c r="B281" s="44"/>
      <c r="C281" s="246" t="s">
        <v>613</v>
      </c>
      <c r="D281" s="246" t="s">
        <v>168</v>
      </c>
      <c r="E281" s="247" t="s">
        <v>614</v>
      </c>
      <c r="F281" s="248" t="s">
        <v>615</v>
      </c>
      <c r="G281" s="249" t="s">
        <v>580</v>
      </c>
      <c r="H281" s="250">
        <v>1</v>
      </c>
      <c r="I281" s="251"/>
      <c r="J281" s="252">
        <f>ROUND(I281*H281,2)</f>
        <v>0</v>
      </c>
      <c r="K281" s="248" t="s">
        <v>21</v>
      </c>
      <c r="L281" s="253"/>
      <c r="M281" s="254" t="s">
        <v>21</v>
      </c>
      <c r="N281" s="255" t="s">
        <v>49</v>
      </c>
      <c r="O281" s="45"/>
      <c r="P281" s="240">
        <f>O281*H281</f>
        <v>0</v>
      </c>
      <c r="Q281" s="240">
        <v>0.0123</v>
      </c>
      <c r="R281" s="240">
        <f>Q281*H281</f>
        <v>0.0123</v>
      </c>
      <c r="S281" s="240">
        <v>0</v>
      </c>
      <c r="T281" s="241">
        <f>S281*H281</f>
        <v>0</v>
      </c>
      <c r="AR281" s="21" t="s">
        <v>394</v>
      </c>
      <c r="AT281" s="21" t="s">
        <v>168</v>
      </c>
      <c r="AU281" s="21" t="s">
        <v>88</v>
      </c>
      <c r="AY281" s="21" t="s">
        <v>149</v>
      </c>
      <c r="BE281" s="242">
        <f>IF(N281="základní",J281,0)</f>
        <v>0</v>
      </c>
      <c r="BF281" s="242">
        <f>IF(N281="snížená",J281,0)</f>
        <v>0</v>
      </c>
      <c r="BG281" s="242">
        <f>IF(N281="zákl. přenesená",J281,0)</f>
        <v>0</v>
      </c>
      <c r="BH281" s="242">
        <f>IF(N281="sníž. přenesená",J281,0)</f>
        <v>0</v>
      </c>
      <c r="BI281" s="242">
        <f>IF(N281="nulová",J281,0)</f>
        <v>0</v>
      </c>
      <c r="BJ281" s="21" t="s">
        <v>86</v>
      </c>
      <c r="BK281" s="242">
        <f>ROUND(I281*H281,2)</f>
        <v>0</v>
      </c>
      <c r="BL281" s="21" t="s">
        <v>383</v>
      </c>
      <c r="BM281" s="21" t="s">
        <v>616</v>
      </c>
    </row>
    <row r="282" s="1" customFormat="1">
      <c r="B282" s="44"/>
      <c r="C282" s="72"/>
      <c r="D282" s="243" t="s">
        <v>159</v>
      </c>
      <c r="E282" s="72"/>
      <c r="F282" s="244" t="s">
        <v>617</v>
      </c>
      <c r="G282" s="72"/>
      <c r="H282" s="72"/>
      <c r="I282" s="201"/>
      <c r="J282" s="72"/>
      <c r="K282" s="72"/>
      <c r="L282" s="70"/>
      <c r="M282" s="245"/>
      <c r="N282" s="45"/>
      <c r="O282" s="45"/>
      <c r="P282" s="45"/>
      <c r="Q282" s="45"/>
      <c r="R282" s="45"/>
      <c r="S282" s="45"/>
      <c r="T282" s="93"/>
      <c r="AT282" s="21" t="s">
        <v>159</v>
      </c>
      <c r="AU282" s="21" t="s">
        <v>88</v>
      </c>
    </row>
    <row r="283" s="1" customFormat="1" ht="16.5" customHeight="1">
      <c r="B283" s="44"/>
      <c r="C283" s="246" t="s">
        <v>618</v>
      </c>
      <c r="D283" s="246" t="s">
        <v>168</v>
      </c>
      <c r="E283" s="247" t="s">
        <v>619</v>
      </c>
      <c r="F283" s="248" t="s">
        <v>620</v>
      </c>
      <c r="G283" s="249" t="s">
        <v>580</v>
      </c>
      <c r="H283" s="250">
        <v>4</v>
      </c>
      <c r="I283" s="251"/>
      <c r="J283" s="252">
        <f>ROUND(I283*H283,2)</f>
        <v>0</v>
      </c>
      <c r="K283" s="248" t="s">
        <v>21</v>
      </c>
      <c r="L283" s="253"/>
      <c r="M283" s="254" t="s">
        <v>21</v>
      </c>
      <c r="N283" s="255" t="s">
        <v>49</v>
      </c>
      <c r="O283" s="45"/>
      <c r="P283" s="240">
        <f>O283*H283</f>
        <v>0</v>
      </c>
      <c r="Q283" s="240">
        <v>0.016</v>
      </c>
      <c r="R283" s="240">
        <f>Q283*H283</f>
        <v>0.064000000000000001</v>
      </c>
      <c r="S283" s="240">
        <v>0</v>
      </c>
      <c r="T283" s="241">
        <f>S283*H283</f>
        <v>0</v>
      </c>
      <c r="AR283" s="21" t="s">
        <v>394</v>
      </c>
      <c r="AT283" s="21" t="s">
        <v>168</v>
      </c>
      <c r="AU283" s="21" t="s">
        <v>88</v>
      </c>
      <c r="AY283" s="21" t="s">
        <v>149</v>
      </c>
      <c r="BE283" s="242">
        <f>IF(N283="základní",J283,0)</f>
        <v>0</v>
      </c>
      <c r="BF283" s="242">
        <f>IF(N283="snížená",J283,0)</f>
        <v>0</v>
      </c>
      <c r="BG283" s="242">
        <f>IF(N283="zákl. přenesená",J283,0)</f>
        <v>0</v>
      </c>
      <c r="BH283" s="242">
        <f>IF(N283="sníž. přenesená",J283,0)</f>
        <v>0</v>
      </c>
      <c r="BI283" s="242">
        <f>IF(N283="nulová",J283,0)</f>
        <v>0</v>
      </c>
      <c r="BJ283" s="21" t="s">
        <v>86</v>
      </c>
      <c r="BK283" s="242">
        <f>ROUND(I283*H283,2)</f>
        <v>0</v>
      </c>
      <c r="BL283" s="21" t="s">
        <v>383</v>
      </c>
      <c r="BM283" s="21" t="s">
        <v>621</v>
      </c>
    </row>
    <row r="284" s="1" customFormat="1">
      <c r="B284" s="44"/>
      <c r="C284" s="72"/>
      <c r="D284" s="243" t="s">
        <v>159</v>
      </c>
      <c r="E284" s="72"/>
      <c r="F284" s="244" t="s">
        <v>622</v>
      </c>
      <c r="G284" s="72"/>
      <c r="H284" s="72"/>
      <c r="I284" s="201"/>
      <c r="J284" s="72"/>
      <c r="K284" s="72"/>
      <c r="L284" s="70"/>
      <c r="M284" s="245"/>
      <c r="N284" s="45"/>
      <c r="O284" s="45"/>
      <c r="P284" s="45"/>
      <c r="Q284" s="45"/>
      <c r="R284" s="45"/>
      <c r="S284" s="45"/>
      <c r="T284" s="93"/>
      <c r="AT284" s="21" t="s">
        <v>159</v>
      </c>
      <c r="AU284" s="21" t="s">
        <v>88</v>
      </c>
    </row>
    <row r="285" s="1" customFormat="1" ht="16.5" customHeight="1">
      <c r="B285" s="44"/>
      <c r="C285" s="246" t="s">
        <v>623</v>
      </c>
      <c r="D285" s="246" t="s">
        <v>168</v>
      </c>
      <c r="E285" s="247" t="s">
        <v>624</v>
      </c>
      <c r="F285" s="248" t="s">
        <v>625</v>
      </c>
      <c r="G285" s="249" t="s">
        <v>580</v>
      </c>
      <c r="H285" s="250">
        <v>3</v>
      </c>
      <c r="I285" s="251"/>
      <c r="J285" s="252">
        <f>ROUND(I285*H285,2)</f>
        <v>0</v>
      </c>
      <c r="K285" s="248" t="s">
        <v>21</v>
      </c>
      <c r="L285" s="253"/>
      <c r="M285" s="254" t="s">
        <v>21</v>
      </c>
      <c r="N285" s="255" t="s">
        <v>49</v>
      </c>
      <c r="O285" s="45"/>
      <c r="P285" s="240">
        <f>O285*H285</f>
        <v>0</v>
      </c>
      <c r="Q285" s="240">
        <v>0.059400000000000001</v>
      </c>
      <c r="R285" s="240">
        <f>Q285*H285</f>
        <v>0.1782</v>
      </c>
      <c r="S285" s="240">
        <v>0</v>
      </c>
      <c r="T285" s="241">
        <f>S285*H285</f>
        <v>0</v>
      </c>
      <c r="AR285" s="21" t="s">
        <v>394</v>
      </c>
      <c r="AT285" s="21" t="s">
        <v>168</v>
      </c>
      <c r="AU285" s="21" t="s">
        <v>88</v>
      </c>
      <c r="AY285" s="21" t="s">
        <v>149</v>
      </c>
      <c r="BE285" s="242">
        <f>IF(N285="základní",J285,0)</f>
        <v>0</v>
      </c>
      <c r="BF285" s="242">
        <f>IF(N285="snížená",J285,0)</f>
        <v>0</v>
      </c>
      <c r="BG285" s="242">
        <f>IF(N285="zákl. přenesená",J285,0)</f>
        <v>0</v>
      </c>
      <c r="BH285" s="242">
        <f>IF(N285="sníž. přenesená",J285,0)</f>
        <v>0</v>
      </c>
      <c r="BI285" s="242">
        <f>IF(N285="nulová",J285,0)</f>
        <v>0</v>
      </c>
      <c r="BJ285" s="21" t="s">
        <v>86</v>
      </c>
      <c r="BK285" s="242">
        <f>ROUND(I285*H285,2)</f>
        <v>0</v>
      </c>
      <c r="BL285" s="21" t="s">
        <v>383</v>
      </c>
      <c r="BM285" s="21" t="s">
        <v>626</v>
      </c>
    </row>
    <row r="286" s="1" customFormat="1">
      <c r="B286" s="44"/>
      <c r="C286" s="72"/>
      <c r="D286" s="243" t="s">
        <v>159</v>
      </c>
      <c r="E286" s="72"/>
      <c r="F286" s="244" t="s">
        <v>627</v>
      </c>
      <c r="G286" s="72"/>
      <c r="H286" s="72"/>
      <c r="I286" s="201"/>
      <c r="J286" s="72"/>
      <c r="K286" s="72"/>
      <c r="L286" s="70"/>
      <c r="M286" s="245"/>
      <c r="N286" s="45"/>
      <c r="O286" s="45"/>
      <c r="P286" s="45"/>
      <c r="Q286" s="45"/>
      <c r="R286" s="45"/>
      <c r="S286" s="45"/>
      <c r="T286" s="93"/>
      <c r="AT286" s="21" t="s">
        <v>159</v>
      </c>
      <c r="AU286" s="21" t="s">
        <v>88</v>
      </c>
    </row>
    <row r="287" s="1" customFormat="1" ht="16.5" customHeight="1">
      <c r="B287" s="44"/>
      <c r="C287" s="246" t="s">
        <v>628</v>
      </c>
      <c r="D287" s="246" t="s">
        <v>168</v>
      </c>
      <c r="E287" s="247" t="s">
        <v>629</v>
      </c>
      <c r="F287" s="248" t="s">
        <v>630</v>
      </c>
      <c r="G287" s="249" t="s">
        <v>580</v>
      </c>
      <c r="H287" s="250">
        <v>3</v>
      </c>
      <c r="I287" s="251"/>
      <c r="J287" s="252">
        <f>ROUND(I287*H287,2)</f>
        <v>0</v>
      </c>
      <c r="K287" s="248" t="s">
        <v>21</v>
      </c>
      <c r="L287" s="253"/>
      <c r="M287" s="254" t="s">
        <v>21</v>
      </c>
      <c r="N287" s="255" t="s">
        <v>49</v>
      </c>
      <c r="O287" s="45"/>
      <c r="P287" s="240">
        <f>O287*H287</f>
        <v>0</v>
      </c>
      <c r="Q287" s="240">
        <v>0.048399999999999999</v>
      </c>
      <c r="R287" s="240">
        <f>Q287*H287</f>
        <v>0.1452</v>
      </c>
      <c r="S287" s="240">
        <v>0</v>
      </c>
      <c r="T287" s="241">
        <f>S287*H287</f>
        <v>0</v>
      </c>
      <c r="AR287" s="21" t="s">
        <v>394</v>
      </c>
      <c r="AT287" s="21" t="s">
        <v>168</v>
      </c>
      <c r="AU287" s="21" t="s">
        <v>88</v>
      </c>
      <c r="AY287" s="21" t="s">
        <v>149</v>
      </c>
      <c r="BE287" s="242">
        <f>IF(N287="základní",J287,0)</f>
        <v>0</v>
      </c>
      <c r="BF287" s="242">
        <f>IF(N287="snížená",J287,0)</f>
        <v>0</v>
      </c>
      <c r="BG287" s="242">
        <f>IF(N287="zákl. přenesená",J287,0)</f>
        <v>0</v>
      </c>
      <c r="BH287" s="242">
        <f>IF(N287="sníž. přenesená",J287,0)</f>
        <v>0</v>
      </c>
      <c r="BI287" s="242">
        <f>IF(N287="nulová",J287,0)</f>
        <v>0</v>
      </c>
      <c r="BJ287" s="21" t="s">
        <v>86</v>
      </c>
      <c r="BK287" s="242">
        <f>ROUND(I287*H287,2)</f>
        <v>0</v>
      </c>
      <c r="BL287" s="21" t="s">
        <v>383</v>
      </c>
      <c r="BM287" s="21" t="s">
        <v>631</v>
      </c>
    </row>
    <row r="288" s="1" customFormat="1">
      <c r="B288" s="44"/>
      <c r="C288" s="72"/>
      <c r="D288" s="243" t="s">
        <v>159</v>
      </c>
      <c r="E288" s="72"/>
      <c r="F288" s="244" t="s">
        <v>632</v>
      </c>
      <c r="G288" s="72"/>
      <c r="H288" s="72"/>
      <c r="I288" s="201"/>
      <c r="J288" s="72"/>
      <c r="K288" s="72"/>
      <c r="L288" s="70"/>
      <c r="M288" s="245"/>
      <c r="N288" s="45"/>
      <c r="O288" s="45"/>
      <c r="P288" s="45"/>
      <c r="Q288" s="45"/>
      <c r="R288" s="45"/>
      <c r="S288" s="45"/>
      <c r="T288" s="93"/>
      <c r="AT288" s="21" t="s">
        <v>159</v>
      </c>
      <c r="AU288" s="21" t="s">
        <v>88</v>
      </c>
    </row>
    <row r="289" s="1" customFormat="1" ht="16.5" customHeight="1">
      <c r="B289" s="44"/>
      <c r="C289" s="246" t="s">
        <v>633</v>
      </c>
      <c r="D289" s="246" t="s">
        <v>168</v>
      </c>
      <c r="E289" s="247" t="s">
        <v>634</v>
      </c>
      <c r="F289" s="248" t="s">
        <v>635</v>
      </c>
      <c r="G289" s="249" t="s">
        <v>580</v>
      </c>
      <c r="H289" s="250">
        <v>1</v>
      </c>
      <c r="I289" s="251"/>
      <c r="J289" s="252">
        <f>ROUND(I289*H289,2)</f>
        <v>0</v>
      </c>
      <c r="K289" s="248" t="s">
        <v>21</v>
      </c>
      <c r="L289" s="253"/>
      <c r="M289" s="254" t="s">
        <v>21</v>
      </c>
      <c r="N289" s="255" t="s">
        <v>49</v>
      </c>
      <c r="O289" s="45"/>
      <c r="P289" s="240">
        <f>O289*H289</f>
        <v>0</v>
      </c>
      <c r="Q289" s="240">
        <v>0.055399999999999998</v>
      </c>
      <c r="R289" s="240">
        <f>Q289*H289</f>
        <v>0.055399999999999998</v>
      </c>
      <c r="S289" s="240">
        <v>0</v>
      </c>
      <c r="T289" s="241">
        <f>S289*H289</f>
        <v>0</v>
      </c>
      <c r="AR289" s="21" t="s">
        <v>394</v>
      </c>
      <c r="AT289" s="21" t="s">
        <v>168</v>
      </c>
      <c r="AU289" s="21" t="s">
        <v>88</v>
      </c>
      <c r="AY289" s="21" t="s">
        <v>149</v>
      </c>
      <c r="BE289" s="242">
        <f>IF(N289="základní",J289,0)</f>
        <v>0</v>
      </c>
      <c r="BF289" s="242">
        <f>IF(N289="snížená",J289,0)</f>
        <v>0</v>
      </c>
      <c r="BG289" s="242">
        <f>IF(N289="zákl. přenesená",J289,0)</f>
        <v>0</v>
      </c>
      <c r="BH289" s="242">
        <f>IF(N289="sníž. přenesená",J289,0)</f>
        <v>0</v>
      </c>
      <c r="BI289" s="242">
        <f>IF(N289="nulová",J289,0)</f>
        <v>0</v>
      </c>
      <c r="BJ289" s="21" t="s">
        <v>86</v>
      </c>
      <c r="BK289" s="242">
        <f>ROUND(I289*H289,2)</f>
        <v>0</v>
      </c>
      <c r="BL289" s="21" t="s">
        <v>383</v>
      </c>
      <c r="BM289" s="21" t="s">
        <v>636</v>
      </c>
    </row>
    <row r="290" s="1" customFormat="1">
      <c r="B290" s="44"/>
      <c r="C290" s="72"/>
      <c r="D290" s="243" t="s">
        <v>159</v>
      </c>
      <c r="E290" s="72"/>
      <c r="F290" s="244" t="s">
        <v>637</v>
      </c>
      <c r="G290" s="72"/>
      <c r="H290" s="72"/>
      <c r="I290" s="201"/>
      <c r="J290" s="72"/>
      <c r="K290" s="72"/>
      <c r="L290" s="70"/>
      <c r="M290" s="245"/>
      <c r="N290" s="45"/>
      <c r="O290" s="45"/>
      <c r="P290" s="45"/>
      <c r="Q290" s="45"/>
      <c r="R290" s="45"/>
      <c r="S290" s="45"/>
      <c r="T290" s="93"/>
      <c r="AT290" s="21" t="s">
        <v>159</v>
      </c>
      <c r="AU290" s="21" t="s">
        <v>88</v>
      </c>
    </row>
    <row r="291" s="1" customFormat="1" ht="16.5" customHeight="1">
      <c r="B291" s="44"/>
      <c r="C291" s="246" t="s">
        <v>638</v>
      </c>
      <c r="D291" s="246" t="s">
        <v>168</v>
      </c>
      <c r="E291" s="247" t="s">
        <v>639</v>
      </c>
      <c r="F291" s="248" t="s">
        <v>640</v>
      </c>
      <c r="G291" s="249" t="s">
        <v>580</v>
      </c>
      <c r="H291" s="250">
        <v>1</v>
      </c>
      <c r="I291" s="251"/>
      <c r="J291" s="252">
        <f>ROUND(I291*H291,2)</f>
        <v>0</v>
      </c>
      <c r="K291" s="248" t="s">
        <v>21</v>
      </c>
      <c r="L291" s="253"/>
      <c r="M291" s="254" t="s">
        <v>21</v>
      </c>
      <c r="N291" s="255" t="s">
        <v>49</v>
      </c>
      <c r="O291" s="45"/>
      <c r="P291" s="240">
        <f>O291*H291</f>
        <v>0</v>
      </c>
      <c r="Q291" s="240">
        <v>0.0072300000000000003</v>
      </c>
      <c r="R291" s="240">
        <f>Q291*H291</f>
        <v>0.0072300000000000003</v>
      </c>
      <c r="S291" s="240">
        <v>0</v>
      </c>
      <c r="T291" s="241">
        <f>S291*H291</f>
        <v>0</v>
      </c>
      <c r="AR291" s="21" t="s">
        <v>394</v>
      </c>
      <c r="AT291" s="21" t="s">
        <v>168</v>
      </c>
      <c r="AU291" s="21" t="s">
        <v>88</v>
      </c>
      <c r="AY291" s="21" t="s">
        <v>149</v>
      </c>
      <c r="BE291" s="242">
        <f>IF(N291="základní",J291,0)</f>
        <v>0</v>
      </c>
      <c r="BF291" s="242">
        <f>IF(N291="snížená",J291,0)</f>
        <v>0</v>
      </c>
      <c r="BG291" s="242">
        <f>IF(N291="zákl. přenesená",J291,0)</f>
        <v>0</v>
      </c>
      <c r="BH291" s="242">
        <f>IF(N291="sníž. přenesená",J291,0)</f>
        <v>0</v>
      </c>
      <c r="BI291" s="242">
        <f>IF(N291="nulová",J291,0)</f>
        <v>0</v>
      </c>
      <c r="BJ291" s="21" t="s">
        <v>86</v>
      </c>
      <c r="BK291" s="242">
        <f>ROUND(I291*H291,2)</f>
        <v>0</v>
      </c>
      <c r="BL291" s="21" t="s">
        <v>383</v>
      </c>
      <c r="BM291" s="21" t="s">
        <v>641</v>
      </c>
    </row>
    <row r="292" s="1" customFormat="1">
      <c r="B292" s="44"/>
      <c r="C292" s="72"/>
      <c r="D292" s="243" t="s">
        <v>159</v>
      </c>
      <c r="E292" s="72"/>
      <c r="F292" s="244" t="s">
        <v>642</v>
      </c>
      <c r="G292" s="72"/>
      <c r="H292" s="72"/>
      <c r="I292" s="201"/>
      <c r="J292" s="72"/>
      <c r="K292" s="72"/>
      <c r="L292" s="70"/>
      <c r="M292" s="245"/>
      <c r="N292" s="45"/>
      <c r="O292" s="45"/>
      <c r="P292" s="45"/>
      <c r="Q292" s="45"/>
      <c r="R292" s="45"/>
      <c r="S292" s="45"/>
      <c r="T292" s="93"/>
      <c r="AT292" s="21" t="s">
        <v>159</v>
      </c>
      <c r="AU292" s="21" t="s">
        <v>88</v>
      </c>
    </row>
    <row r="293" s="1" customFormat="1" ht="25.5" customHeight="1">
      <c r="B293" s="44"/>
      <c r="C293" s="231" t="s">
        <v>643</v>
      </c>
      <c r="D293" s="231" t="s">
        <v>153</v>
      </c>
      <c r="E293" s="232" t="s">
        <v>644</v>
      </c>
      <c r="F293" s="233" t="s">
        <v>645</v>
      </c>
      <c r="G293" s="234" t="s">
        <v>241</v>
      </c>
      <c r="H293" s="235">
        <v>1</v>
      </c>
      <c r="I293" s="236"/>
      <c r="J293" s="237">
        <f>ROUND(I293*H293,2)</f>
        <v>0</v>
      </c>
      <c r="K293" s="233" t="s">
        <v>21</v>
      </c>
      <c r="L293" s="70"/>
      <c r="M293" s="238" t="s">
        <v>21</v>
      </c>
      <c r="N293" s="239" t="s">
        <v>49</v>
      </c>
      <c r="O293" s="45"/>
      <c r="P293" s="240">
        <f>O293*H293</f>
        <v>0</v>
      </c>
      <c r="Q293" s="240">
        <v>0</v>
      </c>
      <c r="R293" s="240">
        <f>Q293*H293</f>
        <v>0</v>
      </c>
      <c r="S293" s="240">
        <v>0</v>
      </c>
      <c r="T293" s="241">
        <f>S293*H293</f>
        <v>0</v>
      </c>
      <c r="AR293" s="21" t="s">
        <v>383</v>
      </c>
      <c r="AT293" s="21" t="s">
        <v>153</v>
      </c>
      <c r="AU293" s="21" t="s">
        <v>88</v>
      </c>
      <c r="AY293" s="21" t="s">
        <v>149</v>
      </c>
      <c r="BE293" s="242">
        <f>IF(N293="základní",J293,0)</f>
        <v>0</v>
      </c>
      <c r="BF293" s="242">
        <f>IF(N293="snížená",J293,0)</f>
        <v>0</v>
      </c>
      <c r="BG293" s="242">
        <f>IF(N293="zákl. přenesená",J293,0)</f>
        <v>0</v>
      </c>
      <c r="BH293" s="242">
        <f>IF(N293="sníž. přenesená",J293,0)</f>
        <v>0</v>
      </c>
      <c r="BI293" s="242">
        <f>IF(N293="nulová",J293,0)</f>
        <v>0</v>
      </c>
      <c r="BJ293" s="21" t="s">
        <v>86</v>
      </c>
      <c r="BK293" s="242">
        <f>ROUND(I293*H293,2)</f>
        <v>0</v>
      </c>
      <c r="BL293" s="21" t="s">
        <v>383</v>
      </c>
      <c r="BM293" s="21" t="s">
        <v>646</v>
      </c>
    </row>
    <row r="294" s="1" customFormat="1" ht="16.5" customHeight="1">
      <c r="B294" s="44"/>
      <c r="C294" s="246" t="s">
        <v>647</v>
      </c>
      <c r="D294" s="246" t="s">
        <v>168</v>
      </c>
      <c r="E294" s="247" t="s">
        <v>648</v>
      </c>
      <c r="F294" s="248" t="s">
        <v>649</v>
      </c>
      <c r="G294" s="249" t="s">
        <v>241</v>
      </c>
      <c r="H294" s="250">
        <v>1</v>
      </c>
      <c r="I294" s="251"/>
      <c r="J294" s="252">
        <f>ROUND(I294*H294,2)</f>
        <v>0</v>
      </c>
      <c r="K294" s="248" t="s">
        <v>21</v>
      </c>
      <c r="L294" s="253"/>
      <c r="M294" s="254" t="s">
        <v>21</v>
      </c>
      <c r="N294" s="255" t="s">
        <v>49</v>
      </c>
      <c r="O294" s="45"/>
      <c r="P294" s="240">
        <f>O294*H294</f>
        <v>0</v>
      </c>
      <c r="Q294" s="240">
        <v>0.016</v>
      </c>
      <c r="R294" s="240">
        <f>Q294*H294</f>
        <v>0.016</v>
      </c>
      <c r="S294" s="240">
        <v>0</v>
      </c>
      <c r="T294" s="241">
        <f>S294*H294</f>
        <v>0</v>
      </c>
      <c r="AR294" s="21" t="s">
        <v>394</v>
      </c>
      <c r="AT294" s="21" t="s">
        <v>168</v>
      </c>
      <c r="AU294" s="21" t="s">
        <v>88</v>
      </c>
      <c r="AY294" s="21" t="s">
        <v>149</v>
      </c>
      <c r="BE294" s="242">
        <f>IF(N294="základní",J294,0)</f>
        <v>0</v>
      </c>
      <c r="BF294" s="242">
        <f>IF(N294="snížená",J294,0)</f>
        <v>0</v>
      </c>
      <c r="BG294" s="242">
        <f>IF(N294="zákl. přenesená",J294,0)</f>
        <v>0</v>
      </c>
      <c r="BH294" s="242">
        <f>IF(N294="sníž. přenesená",J294,0)</f>
        <v>0</v>
      </c>
      <c r="BI294" s="242">
        <f>IF(N294="nulová",J294,0)</f>
        <v>0</v>
      </c>
      <c r="BJ294" s="21" t="s">
        <v>86</v>
      </c>
      <c r="BK294" s="242">
        <f>ROUND(I294*H294,2)</f>
        <v>0</v>
      </c>
      <c r="BL294" s="21" t="s">
        <v>383</v>
      </c>
      <c r="BM294" s="21" t="s">
        <v>650</v>
      </c>
    </row>
    <row r="295" s="1" customFormat="1" ht="16.5" customHeight="1">
      <c r="B295" s="44"/>
      <c r="C295" s="231" t="s">
        <v>651</v>
      </c>
      <c r="D295" s="231" t="s">
        <v>153</v>
      </c>
      <c r="E295" s="232" t="s">
        <v>652</v>
      </c>
      <c r="F295" s="233" t="s">
        <v>653</v>
      </c>
      <c r="G295" s="234" t="s">
        <v>241</v>
      </c>
      <c r="H295" s="235">
        <v>2</v>
      </c>
      <c r="I295" s="236"/>
      <c r="J295" s="237">
        <f>ROUND(I295*H295,2)</f>
        <v>0</v>
      </c>
      <c r="K295" s="233" t="s">
        <v>21</v>
      </c>
      <c r="L295" s="70"/>
      <c r="M295" s="238" t="s">
        <v>21</v>
      </c>
      <c r="N295" s="239" t="s">
        <v>49</v>
      </c>
      <c r="O295" s="45"/>
      <c r="P295" s="240">
        <f>O295*H295</f>
        <v>0</v>
      </c>
      <c r="Q295" s="240">
        <v>0.00088000000000000003</v>
      </c>
      <c r="R295" s="240">
        <f>Q295*H295</f>
        <v>0.0017600000000000001</v>
      </c>
      <c r="S295" s="240">
        <v>0</v>
      </c>
      <c r="T295" s="241">
        <f>S295*H295</f>
        <v>0</v>
      </c>
      <c r="AR295" s="21" t="s">
        <v>383</v>
      </c>
      <c r="AT295" s="21" t="s">
        <v>153</v>
      </c>
      <c r="AU295" s="21" t="s">
        <v>88</v>
      </c>
      <c r="AY295" s="21" t="s">
        <v>149</v>
      </c>
      <c r="BE295" s="242">
        <f>IF(N295="základní",J295,0)</f>
        <v>0</v>
      </c>
      <c r="BF295" s="242">
        <f>IF(N295="snížená",J295,0)</f>
        <v>0</v>
      </c>
      <c r="BG295" s="242">
        <f>IF(N295="zákl. přenesená",J295,0)</f>
        <v>0</v>
      </c>
      <c r="BH295" s="242">
        <f>IF(N295="sníž. přenesená",J295,0)</f>
        <v>0</v>
      </c>
      <c r="BI295" s="242">
        <f>IF(N295="nulová",J295,0)</f>
        <v>0</v>
      </c>
      <c r="BJ295" s="21" t="s">
        <v>86</v>
      </c>
      <c r="BK295" s="242">
        <f>ROUND(I295*H295,2)</f>
        <v>0</v>
      </c>
      <c r="BL295" s="21" t="s">
        <v>383</v>
      </c>
      <c r="BM295" s="21" t="s">
        <v>654</v>
      </c>
    </row>
    <row r="296" s="1" customFormat="1" ht="16.5" customHeight="1">
      <c r="B296" s="44"/>
      <c r="C296" s="246" t="s">
        <v>655</v>
      </c>
      <c r="D296" s="246" t="s">
        <v>168</v>
      </c>
      <c r="E296" s="247" t="s">
        <v>656</v>
      </c>
      <c r="F296" s="248" t="s">
        <v>657</v>
      </c>
      <c r="G296" s="249" t="s">
        <v>580</v>
      </c>
      <c r="H296" s="250">
        <v>1</v>
      </c>
      <c r="I296" s="251"/>
      <c r="J296" s="252">
        <f>ROUND(I296*H296,2)</f>
        <v>0</v>
      </c>
      <c r="K296" s="248" t="s">
        <v>21</v>
      </c>
      <c r="L296" s="253"/>
      <c r="M296" s="254" t="s">
        <v>21</v>
      </c>
      <c r="N296" s="255" t="s">
        <v>49</v>
      </c>
      <c r="O296" s="45"/>
      <c r="P296" s="240">
        <f>O296*H296</f>
        <v>0</v>
      </c>
      <c r="Q296" s="240">
        <v>0.088499999999999995</v>
      </c>
      <c r="R296" s="240">
        <f>Q296*H296</f>
        <v>0.088499999999999995</v>
      </c>
      <c r="S296" s="240">
        <v>0</v>
      </c>
      <c r="T296" s="241">
        <f>S296*H296</f>
        <v>0</v>
      </c>
      <c r="AR296" s="21" t="s">
        <v>394</v>
      </c>
      <c r="AT296" s="21" t="s">
        <v>168</v>
      </c>
      <c r="AU296" s="21" t="s">
        <v>88</v>
      </c>
      <c r="AY296" s="21" t="s">
        <v>149</v>
      </c>
      <c r="BE296" s="242">
        <f>IF(N296="základní",J296,0)</f>
        <v>0</v>
      </c>
      <c r="BF296" s="242">
        <f>IF(N296="snížená",J296,0)</f>
        <v>0</v>
      </c>
      <c r="BG296" s="242">
        <f>IF(N296="zákl. přenesená",J296,0)</f>
        <v>0</v>
      </c>
      <c r="BH296" s="242">
        <f>IF(N296="sníž. přenesená",J296,0)</f>
        <v>0</v>
      </c>
      <c r="BI296" s="242">
        <f>IF(N296="nulová",J296,0)</f>
        <v>0</v>
      </c>
      <c r="BJ296" s="21" t="s">
        <v>86</v>
      </c>
      <c r="BK296" s="242">
        <f>ROUND(I296*H296,2)</f>
        <v>0</v>
      </c>
      <c r="BL296" s="21" t="s">
        <v>383</v>
      </c>
      <c r="BM296" s="21" t="s">
        <v>658</v>
      </c>
    </row>
    <row r="297" s="1" customFormat="1">
      <c r="B297" s="44"/>
      <c r="C297" s="72"/>
      <c r="D297" s="243" t="s">
        <v>159</v>
      </c>
      <c r="E297" s="72"/>
      <c r="F297" s="244" t="s">
        <v>659</v>
      </c>
      <c r="G297" s="72"/>
      <c r="H297" s="72"/>
      <c r="I297" s="201"/>
      <c r="J297" s="72"/>
      <c r="K297" s="72"/>
      <c r="L297" s="70"/>
      <c r="M297" s="245"/>
      <c r="N297" s="45"/>
      <c r="O297" s="45"/>
      <c r="P297" s="45"/>
      <c r="Q297" s="45"/>
      <c r="R297" s="45"/>
      <c r="S297" s="45"/>
      <c r="T297" s="93"/>
      <c r="AT297" s="21" t="s">
        <v>159</v>
      </c>
      <c r="AU297" s="21" t="s">
        <v>88</v>
      </c>
    </row>
    <row r="298" s="1" customFormat="1" ht="16.5" customHeight="1">
      <c r="B298" s="44"/>
      <c r="C298" s="246" t="s">
        <v>660</v>
      </c>
      <c r="D298" s="246" t="s">
        <v>168</v>
      </c>
      <c r="E298" s="247" t="s">
        <v>661</v>
      </c>
      <c r="F298" s="248" t="s">
        <v>662</v>
      </c>
      <c r="G298" s="249" t="s">
        <v>580</v>
      </c>
      <c r="H298" s="250">
        <v>1</v>
      </c>
      <c r="I298" s="251"/>
      <c r="J298" s="252">
        <f>ROUND(I298*H298,2)</f>
        <v>0</v>
      </c>
      <c r="K298" s="248" t="s">
        <v>21</v>
      </c>
      <c r="L298" s="253"/>
      <c r="M298" s="254" t="s">
        <v>21</v>
      </c>
      <c r="N298" s="255" t="s">
        <v>49</v>
      </c>
      <c r="O298" s="45"/>
      <c r="P298" s="240">
        <f>O298*H298</f>
        <v>0</v>
      </c>
      <c r="Q298" s="240">
        <v>0.076700000000000004</v>
      </c>
      <c r="R298" s="240">
        <f>Q298*H298</f>
        <v>0.076700000000000004</v>
      </c>
      <c r="S298" s="240">
        <v>0</v>
      </c>
      <c r="T298" s="241">
        <f>S298*H298</f>
        <v>0</v>
      </c>
      <c r="AR298" s="21" t="s">
        <v>394</v>
      </c>
      <c r="AT298" s="21" t="s">
        <v>168</v>
      </c>
      <c r="AU298" s="21" t="s">
        <v>88</v>
      </c>
      <c r="AY298" s="21" t="s">
        <v>149</v>
      </c>
      <c r="BE298" s="242">
        <f>IF(N298="základní",J298,0)</f>
        <v>0</v>
      </c>
      <c r="BF298" s="242">
        <f>IF(N298="snížená",J298,0)</f>
        <v>0</v>
      </c>
      <c r="BG298" s="242">
        <f>IF(N298="zákl. přenesená",J298,0)</f>
        <v>0</v>
      </c>
      <c r="BH298" s="242">
        <f>IF(N298="sníž. přenesená",J298,0)</f>
        <v>0</v>
      </c>
      <c r="BI298" s="242">
        <f>IF(N298="nulová",J298,0)</f>
        <v>0</v>
      </c>
      <c r="BJ298" s="21" t="s">
        <v>86</v>
      </c>
      <c r="BK298" s="242">
        <f>ROUND(I298*H298,2)</f>
        <v>0</v>
      </c>
      <c r="BL298" s="21" t="s">
        <v>383</v>
      </c>
      <c r="BM298" s="21" t="s">
        <v>663</v>
      </c>
    </row>
    <row r="299" s="1" customFormat="1">
      <c r="B299" s="44"/>
      <c r="C299" s="72"/>
      <c r="D299" s="243" t="s">
        <v>159</v>
      </c>
      <c r="E299" s="72"/>
      <c r="F299" s="244" t="s">
        <v>664</v>
      </c>
      <c r="G299" s="72"/>
      <c r="H299" s="72"/>
      <c r="I299" s="201"/>
      <c r="J299" s="72"/>
      <c r="K299" s="72"/>
      <c r="L299" s="70"/>
      <c r="M299" s="245"/>
      <c r="N299" s="45"/>
      <c r="O299" s="45"/>
      <c r="P299" s="45"/>
      <c r="Q299" s="45"/>
      <c r="R299" s="45"/>
      <c r="S299" s="45"/>
      <c r="T299" s="93"/>
      <c r="AT299" s="21" t="s">
        <v>159</v>
      </c>
      <c r="AU299" s="21" t="s">
        <v>88</v>
      </c>
    </row>
    <row r="300" s="1" customFormat="1" ht="16.5" customHeight="1">
      <c r="B300" s="44"/>
      <c r="C300" s="231" t="s">
        <v>665</v>
      </c>
      <c r="D300" s="231" t="s">
        <v>153</v>
      </c>
      <c r="E300" s="232" t="s">
        <v>666</v>
      </c>
      <c r="F300" s="233" t="s">
        <v>667</v>
      </c>
      <c r="G300" s="234" t="s">
        <v>241</v>
      </c>
      <c r="H300" s="235">
        <v>1</v>
      </c>
      <c r="I300" s="236"/>
      <c r="J300" s="237">
        <f>ROUND(I300*H300,2)</f>
        <v>0</v>
      </c>
      <c r="K300" s="233" t="s">
        <v>21</v>
      </c>
      <c r="L300" s="70"/>
      <c r="M300" s="238" t="s">
        <v>21</v>
      </c>
      <c r="N300" s="239" t="s">
        <v>49</v>
      </c>
      <c r="O300" s="45"/>
      <c r="P300" s="240">
        <f>O300*H300</f>
        <v>0</v>
      </c>
      <c r="Q300" s="240">
        <v>0</v>
      </c>
      <c r="R300" s="240">
        <f>Q300*H300</f>
        <v>0</v>
      </c>
      <c r="S300" s="240">
        <v>0</v>
      </c>
      <c r="T300" s="241">
        <f>S300*H300</f>
        <v>0</v>
      </c>
      <c r="AR300" s="21" t="s">
        <v>383</v>
      </c>
      <c r="AT300" s="21" t="s">
        <v>153</v>
      </c>
      <c r="AU300" s="21" t="s">
        <v>88</v>
      </c>
      <c r="AY300" s="21" t="s">
        <v>149</v>
      </c>
      <c r="BE300" s="242">
        <f>IF(N300="základní",J300,0)</f>
        <v>0</v>
      </c>
      <c r="BF300" s="242">
        <f>IF(N300="snížená",J300,0)</f>
        <v>0</v>
      </c>
      <c r="BG300" s="242">
        <f>IF(N300="zákl. přenesená",J300,0)</f>
        <v>0</v>
      </c>
      <c r="BH300" s="242">
        <f>IF(N300="sníž. přenesená",J300,0)</f>
        <v>0</v>
      </c>
      <c r="BI300" s="242">
        <f>IF(N300="nulová",J300,0)</f>
        <v>0</v>
      </c>
      <c r="BJ300" s="21" t="s">
        <v>86</v>
      </c>
      <c r="BK300" s="242">
        <f>ROUND(I300*H300,2)</f>
        <v>0</v>
      </c>
      <c r="BL300" s="21" t="s">
        <v>383</v>
      </c>
      <c r="BM300" s="21" t="s">
        <v>668</v>
      </c>
    </row>
    <row r="301" s="1" customFormat="1">
      <c r="B301" s="44"/>
      <c r="C301" s="72"/>
      <c r="D301" s="243" t="s">
        <v>159</v>
      </c>
      <c r="E301" s="72"/>
      <c r="F301" s="244" t="s">
        <v>669</v>
      </c>
      <c r="G301" s="72"/>
      <c r="H301" s="72"/>
      <c r="I301" s="201"/>
      <c r="J301" s="72"/>
      <c r="K301" s="72"/>
      <c r="L301" s="70"/>
      <c r="M301" s="245"/>
      <c r="N301" s="45"/>
      <c r="O301" s="45"/>
      <c r="P301" s="45"/>
      <c r="Q301" s="45"/>
      <c r="R301" s="45"/>
      <c r="S301" s="45"/>
      <c r="T301" s="93"/>
      <c r="AT301" s="21" t="s">
        <v>159</v>
      </c>
      <c r="AU301" s="21" t="s">
        <v>88</v>
      </c>
    </row>
    <row r="302" s="1" customFormat="1" ht="16.5" customHeight="1">
      <c r="B302" s="44"/>
      <c r="C302" s="246" t="s">
        <v>670</v>
      </c>
      <c r="D302" s="246" t="s">
        <v>168</v>
      </c>
      <c r="E302" s="247" t="s">
        <v>671</v>
      </c>
      <c r="F302" s="248" t="s">
        <v>672</v>
      </c>
      <c r="G302" s="249" t="s">
        <v>241</v>
      </c>
      <c r="H302" s="250">
        <v>1</v>
      </c>
      <c r="I302" s="251"/>
      <c r="J302" s="252">
        <f>ROUND(I302*H302,2)</f>
        <v>0</v>
      </c>
      <c r="K302" s="248" t="s">
        <v>21</v>
      </c>
      <c r="L302" s="253"/>
      <c r="M302" s="254" t="s">
        <v>21</v>
      </c>
      <c r="N302" s="255" t="s">
        <v>49</v>
      </c>
      <c r="O302" s="45"/>
      <c r="P302" s="240">
        <f>O302*H302</f>
        <v>0</v>
      </c>
      <c r="Q302" s="240">
        <v>0.00051999999999999995</v>
      </c>
      <c r="R302" s="240">
        <f>Q302*H302</f>
        <v>0.00051999999999999995</v>
      </c>
      <c r="S302" s="240">
        <v>0</v>
      </c>
      <c r="T302" s="241">
        <f>S302*H302</f>
        <v>0</v>
      </c>
      <c r="AR302" s="21" t="s">
        <v>394</v>
      </c>
      <c r="AT302" s="21" t="s">
        <v>168</v>
      </c>
      <c r="AU302" s="21" t="s">
        <v>88</v>
      </c>
      <c r="AY302" s="21" t="s">
        <v>149</v>
      </c>
      <c r="BE302" s="242">
        <f>IF(N302="základní",J302,0)</f>
        <v>0</v>
      </c>
      <c r="BF302" s="242">
        <f>IF(N302="snížená",J302,0)</f>
        <v>0</v>
      </c>
      <c r="BG302" s="242">
        <f>IF(N302="zákl. přenesená",J302,0)</f>
        <v>0</v>
      </c>
      <c r="BH302" s="242">
        <f>IF(N302="sníž. přenesená",J302,0)</f>
        <v>0</v>
      </c>
      <c r="BI302" s="242">
        <f>IF(N302="nulová",J302,0)</f>
        <v>0</v>
      </c>
      <c r="BJ302" s="21" t="s">
        <v>86</v>
      </c>
      <c r="BK302" s="242">
        <f>ROUND(I302*H302,2)</f>
        <v>0</v>
      </c>
      <c r="BL302" s="21" t="s">
        <v>383</v>
      </c>
      <c r="BM302" s="21" t="s">
        <v>673</v>
      </c>
    </row>
    <row r="303" s="1" customFormat="1" ht="16.5" customHeight="1">
      <c r="B303" s="44"/>
      <c r="C303" s="231" t="s">
        <v>674</v>
      </c>
      <c r="D303" s="231" t="s">
        <v>153</v>
      </c>
      <c r="E303" s="232" t="s">
        <v>675</v>
      </c>
      <c r="F303" s="233" t="s">
        <v>676</v>
      </c>
      <c r="G303" s="234" t="s">
        <v>241</v>
      </c>
      <c r="H303" s="235">
        <v>1</v>
      </c>
      <c r="I303" s="236"/>
      <c r="J303" s="237">
        <f>ROUND(I303*H303,2)</f>
        <v>0</v>
      </c>
      <c r="K303" s="233" t="s">
        <v>21</v>
      </c>
      <c r="L303" s="70"/>
      <c r="M303" s="238" t="s">
        <v>21</v>
      </c>
      <c r="N303" s="239" t="s">
        <v>49</v>
      </c>
      <c r="O303" s="45"/>
      <c r="P303" s="240">
        <f>O303*H303</f>
        <v>0</v>
      </c>
      <c r="Q303" s="240">
        <v>0.00044000000000000002</v>
      </c>
      <c r="R303" s="240">
        <f>Q303*H303</f>
        <v>0.00044000000000000002</v>
      </c>
      <c r="S303" s="240">
        <v>0</v>
      </c>
      <c r="T303" s="241">
        <f>S303*H303</f>
        <v>0</v>
      </c>
      <c r="AR303" s="21" t="s">
        <v>383</v>
      </c>
      <c r="AT303" s="21" t="s">
        <v>153</v>
      </c>
      <c r="AU303" s="21" t="s">
        <v>88</v>
      </c>
      <c r="AY303" s="21" t="s">
        <v>149</v>
      </c>
      <c r="BE303" s="242">
        <f>IF(N303="základní",J303,0)</f>
        <v>0</v>
      </c>
      <c r="BF303" s="242">
        <f>IF(N303="snížená",J303,0)</f>
        <v>0</v>
      </c>
      <c r="BG303" s="242">
        <f>IF(N303="zákl. přenesená",J303,0)</f>
        <v>0</v>
      </c>
      <c r="BH303" s="242">
        <f>IF(N303="sníž. přenesená",J303,0)</f>
        <v>0</v>
      </c>
      <c r="BI303" s="242">
        <f>IF(N303="nulová",J303,0)</f>
        <v>0</v>
      </c>
      <c r="BJ303" s="21" t="s">
        <v>86</v>
      </c>
      <c r="BK303" s="242">
        <f>ROUND(I303*H303,2)</f>
        <v>0</v>
      </c>
      <c r="BL303" s="21" t="s">
        <v>383</v>
      </c>
      <c r="BM303" s="21" t="s">
        <v>677</v>
      </c>
    </row>
    <row r="304" s="1" customFormat="1" ht="25.5" customHeight="1">
      <c r="B304" s="44"/>
      <c r="C304" s="246" t="s">
        <v>678</v>
      </c>
      <c r="D304" s="246" t="s">
        <v>168</v>
      </c>
      <c r="E304" s="247" t="s">
        <v>679</v>
      </c>
      <c r="F304" s="248" t="s">
        <v>680</v>
      </c>
      <c r="G304" s="249" t="s">
        <v>241</v>
      </c>
      <c r="H304" s="250">
        <v>1</v>
      </c>
      <c r="I304" s="251"/>
      <c r="J304" s="252">
        <f>ROUND(I304*H304,2)</f>
        <v>0</v>
      </c>
      <c r="K304" s="248" t="s">
        <v>21</v>
      </c>
      <c r="L304" s="253"/>
      <c r="M304" s="254" t="s">
        <v>21</v>
      </c>
      <c r="N304" s="255" t="s">
        <v>49</v>
      </c>
      <c r="O304" s="45"/>
      <c r="P304" s="240">
        <f>O304*H304</f>
        <v>0</v>
      </c>
      <c r="Q304" s="240">
        <v>0.028000000000000001</v>
      </c>
      <c r="R304" s="240">
        <f>Q304*H304</f>
        <v>0.028000000000000001</v>
      </c>
      <c r="S304" s="240">
        <v>0</v>
      </c>
      <c r="T304" s="241">
        <f>S304*H304</f>
        <v>0</v>
      </c>
      <c r="AR304" s="21" t="s">
        <v>394</v>
      </c>
      <c r="AT304" s="21" t="s">
        <v>168</v>
      </c>
      <c r="AU304" s="21" t="s">
        <v>88</v>
      </c>
      <c r="AY304" s="21" t="s">
        <v>149</v>
      </c>
      <c r="BE304" s="242">
        <f>IF(N304="základní",J304,0)</f>
        <v>0</v>
      </c>
      <c r="BF304" s="242">
        <f>IF(N304="snížená",J304,0)</f>
        <v>0</v>
      </c>
      <c r="BG304" s="242">
        <f>IF(N304="zákl. přenesená",J304,0)</f>
        <v>0</v>
      </c>
      <c r="BH304" s="242">
        <f>IF(N304="sníž. přenesená",J304,0)</f>
        <v>0</v>
      </c>
      <c r="BI304" s="242">
        <f>IF(N304="nulová",J304,0)</f>
        <v>0</v>
      </c>
      <c r="BJ304" s="21" t="s">
        <v>86</v>
      </c>
      <c r="BK304" s="242">
        <f>ROUND(I304*H304,2)</f>
        <v>0</v>
      </c>
      <c r="BL304" s="21" t="s">
        <v>383</v>
      </c>
      <c r="BM304" s="21" t="s">
        <v>681</v>
      </c>
    </row>
    <row r="305" s="1" customFormat="1" ht="16.5" customHeight="1">
      <c r="B305" s="44"/>
      <c r="C305" s="231" t="s">
        <v>682</v>
      </c>
      <c r="D305" s="231" t="s">
        <v>153</v>
      </c>
      <c r="E305" s="232" t="s">
        <v>683</v>
      </c>
      <c r="F305" s="233" t="s">
        <v>684</v>
      </c>
      <c r="G305" s="234" t="s">
        <v>241</v>
      </c>
      <c r="H305" s="235">
        <v>4</v>
      </c>
      <c r="I305" s="236"/>
      <c r="J305" s="237">
        <f>ROUND(I305*H305,2)</f>
        <v>0</v>
      </c>
      <c r="K305" s="233" t="s">
        <v>21</v>
      </c>
      <c r="L305" s="70"/>
      <c r="M305" s="238" t="s">
        <v>21</v>
      </c>
      <c r="N305" s="239" t="s">
        <v>49</v>
      </c>
      <c r="O305" s="45"/>
      <c r="P305" s="240">
        <f>O305*H305</f>
        <v>0</v>
      </c>
      <c r="Q305" s="240">
        <v>0.00027</v>
      </c>
      <c r="R305" s="240">
        <f>Q305*H305</f>
        <v>0.00108</v>
      </c>
      <c r="S305" s="240">
        <v>0</v>
      </c>
      <c r="T305" s="241">
        <f>S305*H305</f>
        <v>0</v>
      </c>
      <c r="AR305" s="21" t="s">
        <v>383</v>
      </c>
      <c r="AT305" s="21" t="s">
        <v>153</v>
      </c>
      <c r="AU305" s="21" t="s">
        <v>88</v>
      </c>
      <c r="AY305" s="21" t="s">
        <v>149</v>
      </c>
      <c r="BE305" s="242">
        <f>IF(N305="základní",J305,0)</f>
        <v>0</v>
      </c>
      <c r="BF305" s="242">
        <f>IF(N305="snížená",J305,0)</f>
        <v>0</v>
      </c>
      <c r="BG305" s="242">
        <f>IF(N305="zákl. přenesená",J305,0)</f>
        <v>0</v>
      </c>
      <c r="BH305" s="242">
        <f>IF(N305="sníž. přenesená",J305,0)</f>
        <v>0</v>
      </c>
      <c r="BI305" s="242">
        <f>IF(N305="nulová",J305,0)</f>
        <v>0</v>
      </c>
      <c r="BJ305" s="21" t="s">
        <v>86</v>
      </c>
      <c r="BK305" s="242">
        <f>ROUND(I305*H305,2)</f>
        <v>0</v>
      </c>
      <c r="BL305" s="21" t="s">
        <v>383</v>
      </c>
      <c r="BM305" s="21" t="s">
        <v>685</v>
      </c>
    </row>
    <row r="306" s="1" customFormat="1" ht="16.5" customHeight="1">
      <c r="B306" s="44"/>
      <c r="C306" s="246" t="s">
        <v>686</v>
      </c>
      <c r="D306" s="246" t="s">
        <v>168</v>
      </c>
      <c r="E306" s="247" t="s">
        <v>687</v>
      </c>
      <c r="F306" s="248" t="s">
        <v>688</v>
      </c>
      <c r="G306" s="249" t="s">
        <v>580</v>
      </c>
      <c r="H306" s="250">
        <v>4</v>
      </c>
      <c r="I306" s="251"/>
      <c r="J306" s="252">
        <f>ROUND(I306*H306,2)</f>
        <v>0</v>
      </c>
      <c r="K306" s="248" t="s">
        <v>21</v>
      </c>
      <c r="L306" s="253"/>
      <c r="M306" s="254" t="s">
        <v>21</v>
      </c>
      <c r="N306" s="255" t="s">
        <v>49</v>
      </c>
      <c r="O306" s="45"/>
      <c r="P306" s="240">
        <f>O306*H306</f>
        <v>0</v>
      </c>
      <c r="Q306" s="240">
        <v>0.02</v>
      </c>
      <c r="R306" s="240">
        <f>Q306*H306</f>
        <v>0.080000000000000002</v>
      </c>
      <c r="S306" s="240">
        <v>0</v>
      </c>
      <c r="T306" s="241">
        <f>S306*H306</f>
        <v>0</v>
      </c>
      <c r="AR306" s="21" t="s">
        <v>394</v>
      </c>
      <c r="AT306" s="21" t="s">
        <v>168</v>
      </c>
      <c r="AU306" s="21" t="s">
        <v>88</v>
      </c>
      <c r="AY306" s="21" t="s">
        <v>149</v>
      </c>
      <c r="BE306" s="242">
        <f>IF(N306="základní",J306,0)</f>
        <v>0</v>
      </c>
      <c r="BF306" s="242">
        <f>IF(N306="snížená",J306,0)</f>
        <v>0</v>
      </c>
      <c r="BG306" s="242">
        <f>IF(N306="zákl. přenesená",J306,0)</f>
        <v>0</v>
      </c>
      <c r="BH306" s="242">
        <f>IF(N306="sníž. přenesená",J306,0)</f>
        <v>0</v>
      </c>
      <c r="BI306" s="242">
        <f>IF(N306="nulová",J306,0)</f>
        <v>0</v>
      </c>
      <c r="BJ306" s="21" t="s">
        <v>86</v>
      </c>
      <c r="BK306" s="242">
        <f>ROUND(I306*H306,2)</f>
        <v>0</v>
      </c>
      <c r="BL306" s="21" t="s">
        <v>383</v>
      </c>
      <c r="BM306" s="21" t="s">
        <v>689</v>
      </c>
    </row>
    <row r="307" s="1" customFormat="1">
      <c r="B307" s="44"/>
      <c r="C307" s="72"/>
      <c r="D307" s="243" t="s">
        <v>159</v>
      </c>
      <c r="E307" s="72"/>
      <c r="F307" s="244" t="s">
        <v>690</v>
      </c>
      <c r="G307" s="72"/>
      <c r="H307" s="72"/>
      <c r="I307" s="201"/>
      <c r="J307" s="72"/>
      <c r="K307" s="72"/>
      <c r="L307" s="70"/>
      <c r="M307" s="245"/>
      <c r="N307" s="45"/>
      <c r="O307" s="45"/>
      <c r="P307" s="45"/>
      <c r="Q307" s="45"/>
      <c r="R307" s="45"/>
      <c r="S307" s="45"/>
      <c r="T307" s="93"/>
      <c r="AT307" s="21" t="s">
        <v>159</v>
      </c>
      <c r="AU307" s="21" t="s">
        <v>88</v>
      </c>
    </row>
    <row r="308" s="1" customFormat="1" ht="16.5" customHeight="1">
      <c r="B308" s="44"/>
      <c r="C308" s="231" t="s">
        <v>691</v>
      </c>
      <c r="D308" s="231" t="s">
        <v>153</v>
      </c>
      <c r="E308" s="232" t="s">
        <v>692</v>
      </c>
      <c r="F308" s="233" t="s">
        <v>693</v>
      </c>
      <c r="G308" s="234" t="s">
        <v>241</v>
      </c>
      <c r="H308" s="235">
        <v>4</v>
      </c>
      <c r="I308" s="236"/>
      <c r="J308" s="237">
        <f>ROUND(I308*H308,2)</f>
        <v>0</v>
      </c>
      <c r="K308" s="233" t="s">
        <v>21</v>
      </c>
      <c r="L308" s="70"/>
      <c r="M308" s="238" t="s">
        <v>21</v>
      </c>
      <c r="N308" s="239" t="s">
        <v>49</v>
      </c>
      <c r="O308" s="45"/>
      <c r="P308" s="240">
        <f>O308*H308</f>
        <v>0</v>
      </c>
      <c r="Q308" s="240">
        <v>0</v>
      </c>
      <c r="R308" s="240">
        <f>Q308*H308</f>
        <v>0</v>
      </c>
      <c r="S308" s="240">
        <v>0.041700000000000001</v>
      </c>
      <c r="T308" s="241">
        <f>S308*H308</f>
        <v>0.1668</v>
      </c>
      <c r="AR308" s="21" t="s">
        <v>383</v>
      </c>
      <c r="AT308" s="21" t="s">
        <v>153</v>
      </c>
      <c r="AU308" s="21" t="s">
        <v>88</v>
      </c>
      <c r="AY308" s="21" t="s">
        <v>149</v>
      </c>
      <c r="BE308" s="242">
        <f>IF(N308="základní",J308,0)</f>
        <v>0</v>
      </c>
      <c r="BF308" s="242">
        <f>IF(N308="snížená",J308,0)</f>
        <v>0</v>
      </c>
      <c r="BG308" s="242">
        <f>IF(N308="zákl. přenesená",J308,0)</f>
        <v>0</v>
      </c>
      <c r="BH308" s="242">
        <f>IF(N308="sníž. přenesená",J308,0)</f>
        <v>0</v>
      </c>
      <c r="BI308" s="242">
        <f>IF(N308="nulová",J308,0)</f>
        <v>0</v>
      </c>
      <c r="BJ308" s="21" t="s">
        <v>86</v>
      </c>
      <c r="BK308" s="242">
        <f>ROUND(I308*H308,2)</f>
        <v>0</v>
      </c>
      <c r="BL308" s="21" t="s">
        <v>383</v>
      </c>
      <c r="BM308" s="21" t="s">
        <v>694</v>
      </c>
    </row>
    <row r="309" s="1" customFormat="1" ht="16.5" customHeight="1">
      <c r="B309" s="44"/>
      <c r="C309" s="231" t="s">
        <v>695</v>
      </c>
      <c r="D309" s="231" t="s">
        <v>153</v>
      </c>
      <c r="E309" s="232" t="s">
        <v>696</v>
      </c>
      <c r="F309" s="233" t="s">
        <v>697</v>
      </c>
      <c r="G309" s="234" t="s">
        <v>241</v>
      </c>
      <c r="H309" s="235">
        <v>68</v>
      </c>
      <c r="I309" s="236"/>
      <c r="J309" s="237">
        <f>ROUND(I309*H309,2)</f>
        <v>0</v>
      </c>
      <c r="K309" s="233" t="s">
        <v>21</v>
      </c>
      <c r="L309" s="70"/>
      <c r="M309" s="238" t="s">
        <v>21</v>
      </c>
      <c r="N309" s="239" t="s">
        <v>49</v>
      </c>
      <c r="O309" s="45"/>
      <c r="P309" s="240">
        <f>O309*H309</f>
        <v>0</v>
      </c>
      <c r="Q309" s="240">
        <v>0</v>
      </c>
      <c r="R309" s="240">
        <f>Q309*H309</f>
        <v>0</v>
      </c>
      <c r="S309" s="240">
        <v>0.017000000000000001</v>
      </c>
      <c r="T309" s="241">
        <f>S309*H309</f>
        <v>1.1560000000000001</v>
      </c>
      <c r="AR309" s="21" t="s">
        <v>383</v>
      </c>
      <c r="AT309" s="21" t="s">
        <v>153</v>
      </c>
      <c r="AU309" s="21" t="s">
        <v>88</v>
      </c>
      <c r="AY309" s="21" t="s">
        <v>149</v>
      </c>
      <c r="BE309" s="242">
        <f>IF(N309="základní",J309,0)</f>
        <v>0</v>
      </c>
      <c r="BF309" s="242">
        <f>IF(N309="snížená",J309,0)</f>
        <v>0</v>
      </c>
      <c r="BG309" s="242">
        <f>IF(N309="zákl. přenesená",J309,0)</f>
        <v>0</v>
      </c>
      <c r="BH309" s="242">
        <f>IF(N309="sníž. přenesená",J309,0)</f>
        <v>0</v>
      </c>
      <c r="BI309" s="242">
        <f>IF(N309="nulová",J309,0)</f>
        <v>0</v>
      </c>
      <c r="BJ309" s="21" t="s">
        <v>86</v>
      </c>
      <c r="BK309" s="242">
        <f>ROUND(I309*H309,2)</f>
        <v>0</v>
      </c>
      <c r="BL309" s="21" t="s">
        <v>383</v>
      </c>
      <c r="BM309" s="21" t="s">
        <v>698</v>
      </c>
    </row>
    <row r="310" s="1" customFormat="1">
      <c r="B310" s="44"/>
      <c r="C310" s="72"/>
      <c r="D310" s="243" t="s">
        <v>159</v>
      </c>
      <c r="E310" s="72"/>
      <c r="F310" s="244" t="s">
        <v>451</v>
      </c>
      <c r="G310" s="72"/>
      <c r="H310" s="72"/>
      <c r="I310" s="201"/>
      <c r="J310" s="72"/>
      <c r="K310" s="72"/>
      <c r="L310" s="70"/>
      <c r="M310" s="245"/>
      <c r="N310" s="45"/>
      <c r="O310" s="45"/>
      <c r="P310" s="45"/>
      <c r="Q310" s="45"/>
      <c r="R310" s="45"/>
      <c r="S310" s="45"/>
      <c r="T310" s="93"/>
      <c r="AT310" s="21" t="s">
        <v>159</v>
      </c>
      <c r="AU310" s="21" t="s">
        <v>88</v>
      </c>
    </row>
    <row r="311" s="1" customFormat="1" ht="16.5" customHeight="1">
      <c r="B311" s="44"/>
      <c r="C311" s="231" t="s">
        <v>699</v>
      </c>
      <c r="D311" s="231" t="s">
        <v>153</v>
      </c>
      <c r="E311" s="232" t="s">
        <v>700</v>
      </c>
      <c r="F311" s="233" t="s">
        <v>701</v>
      </c>
      <c r="G311" s="234" t="s">
        <v>241</v>
      </c>
      <c r="H311" s="235">
        <v>6</v>
      </c>
      <c r="I311" s="236"/>
      <c r="J311" s="237">
        <f>ROUND(I311*H311,2)</f>
        <v>0</v>
      </c>
      <c r="K311" s="233" t="s">
        <v>21</v>
      </c>
      <c r="L311" s="70"/>
      <c r="M311" s="238" t="s">
        <v>21</v>
      </c>
      <c r="N311" s="239" t="s">
        <v>49</v>
      </c>
      <c r="O311" s="45"/>
      <c r="P311" s="240">
        <f>O311*H311</f>
        <v>0</v>
      </c>
      <c r="Q311" s="240">
        <v>0</v>
      </c>
      <c r="R311" s="240">
        <f>Q311*H311</f>
        <v>0</v>
      </c>
      <c r="S311" s="240">
        <v>0.028000000000000001</v>
      </c>
      <c r="T311" s="241">
        <f>S311*H311</f>
        <v>0.16800000000000001</v>
      </c>
      <c r="AR311" s="21" t="s">
        <v>383</v>
      </c>
      <c r="AT311" s="21" t="s">
        <v>153</v>
      </c>
      <c r="AU311" s="21" t="s">
        <v>88</v>
      </c>
      <c r="AY311" s="21" t="s">
        <v>149</v>
      </c>
      <c r="BE311" s="242">
        <f>IF(N311="základní",J311,0)</f>
        <v>0</v>
      </c>
      <c r="BF311" s="242">
        <f>IF(N311="snížená",J311,0)</f>
        <v>0</v>
      </c>
      <c r="BG311" s="242">
        <f>IF(N311="zákl. přenesená",J311,0)</f>
        <v>0</v>
      </c>
      <c r="BH311" s="242">
        <f>IF(N311="sníž. přenesená",J311,0)</f>
        <v>0</v>
      </c>
      <c r="BI311" s="242">
        <f>IF(N311="nulová",J311,0)</f>
        <v>0</v>
      </c>
      <c r="BJ311" s="21" t="s">
        <v>86</v>
      </c>
      <c r="BK311" s="242">
        <f>ROUND(I311*H311,2)</f>
        <v>0</v>
      </c>
      <c r="BL311" s="21" t="s">
        <v>383</v>
      </c>
      <c r="BM311" s="21" t="s">
        <v>702</v>
      </c>
    </row>
    <row r="312" s="1" customFormat="1">
      <c r="B312" s="44"/>
      <c r="C312" s="72"/>
      <c r="D312" s="243" t="s">
        <v>159</v>
      </c>
      <c r="E312" s="72"/>
      <c r="F312" s="244" t="s">
        <v>451</v>
      </c>
      <c r="G312" s="72"/>
      <c r="H312" s="72"/>
      <c r="I312" s="201"/>
      <c r="J312" s="72"/>
      <c r="K312" s="72"/>
      <c r="L312" s="70"/>
      <c r="M312" s="245"/>
      <c r="N312" s="45"/>
      <c r="O312" s="45"/>
      <c r="P312" s="45"/>
      <c r="Q312" s="45"/>
      <c r="R312" s="45"/>
      <c r="S312" s="45"/>
      <c r="T312" s="93"/>
      <c r="AT312" s="21" t="s">
        <v>159</v>
      </c>
      <c r="AU312" s="21" t="s">
        <v>88</v>
      </c>
    </row>
    <row r="313" s="1" customFormat="1" ht="25.5" customHeight="1">
      <c r="B313" s="44"/>
      <c r="C313" s="231" t="s">
        <v>703</v>
      </c>
      <c r="D313" s="231" t="s">
        <v>153</v>
      </c>
      <c r="E313" s="232" t="s">
        <v>704</v>
      </c>
      <c r="F313" s="233" t="s">
        <v>705</v>
      </c>
      <c r="G313" s="234" t="s">
        <v>241</v>
      </c>
      <c r="H313" s="235">
        <v>8</v>
      </c>
      <c r="I313" s="236"/>
      <c r="J313" s="237">
        <f>ROUND(I313*H313,2)</f>
        <v>0</v>
      </c>
      <c r="K313" s="233" t="s">
        <v>21</v>
      </c>
      <c r="L313" s="70"/>
      <c r="M313" s="238" t="s">
        <v>21</v>
      </c>
      <c r="N313" s="239" t="s">
        <v>49</v>
      </c>
      <c r="O313" s="45"/>
      <c r="P313" s="240">
        <f>O313*H313</f>
        <v>0</v>
      </c>
      <c r="Q313" s="240">
        <v>0</v>
      </c>
      <c r="R313" s="240">
        <f>Q313*H313</f>
        <v>0</v>
      </c>
      <c r="S313" s="240">
        <v>0</v>
      </c>
      <c r="T313" s="241">
        <f>S313*H313</f>
        <v>0</v>
      </c>
      <c r="AR313" s="21" t="s">
        <v>383</v>
      </c>
      <c r="AT313" s="21" t="s">
        <v>153</v>
      </c>
      <c r="AU313" s="21" t="s">
        <v>88</v>
      </c>
      <c r="AY313" s="21" t="s">
        <v>149</v>
      </c>
      <c r="BE313" s="242">
        <f>IF(N313="základní",J313,0)</f>
        <v>0</v>
      </c>
      <c r="BF313" s="242">
        <f>IF(N313="snížená",J313,0)</f>
        <v>0</v>
      </c>
      <c r="BG313" s="242">
        <f>IF(N313="zákl. přenesená",J313,0)</f>
        <v>0</v>
      </c>
      <c r="BH313" s="242">
        <f>IF(N313="sníž. přenesená",J313,0)</f>
        <v>0</v>
      </c>
      <c r="BI313" s="242">
        <f>IF(N313="nulová",J313,0)</f>
        <v>0</v>
      </c>
      <c r="BJ313" s="21" t="s">
        <v>86</v>
      </c>
      <c r="BK313" s="242">
        <f>ROUND(I313*H313,2)</f>
        <v>0</v>
      </c>
      <c r="BL313" s="21" t="s">
        <v>383</v>
      </c>
      <c r="BM313" s="21" t="s">
        <v>706</v>
      </c>
    </row>
    <row r="314" s="1" customFormat="1">
      <c r="B314" s="44"/>
      <c r="C314" s="72"/>
      <c r="D314" s="243" t="s">
        <v>159</v>
      </c>
      <c r="E314" s="72"/>
      <c r="F314" s="244" t="s">
        <v>707</v>
      </c>
      <c r="G314" s="72"/>
      <c r="H314" s="72"/>
      <c r="I314" s="201"/>
      <c r="J314" s="72"/>
      <c r="K314" s="72"/>
      <c r="L314" s="70"/>
      <c r="M314" s="245"/>
      <c r="N314" s="45"/>
      <c r="O314" s="45"/>
      <c r="P314" s="45"/>
      <c r="Q314" s="45"/>
      <c r="R314" s="45"/>
      <c r="S314" s="45"/>
      <c r="T314" s="93"/>
      <c r="AT314" s="21" t="s">
        <v>159</v>
      </c>
      <c r="AU314" s="21" t="s">
        <v>88</v>
      </c>
    </row>
    <row r="315" s="1" customFormat="1" ht="16.5" customHeight="1">
      <c r="B315" s="44"/>
      <c r="C315" s="246" t="s">
        <v>708</v>
      </c>
      <c r="D315" s="246" t="s">
        <v>168</v>
      </c>
      <c r="E315" s="247" t="s">
        <v>709</v>
      </c>
      <c r="F315" s="248" t="s">
        <v>710</v>
      </c>
      <c r="G315" s="249" t="s">
        <v>189</v>
      </c>
      <c r="H315" s="250">
        <v>5</v>
      </c>
      <c r="I315" s="251"/>
      <c r="J315" s="252">
        <f>ROUND(I315*H315,2)</f>
        <v>0</v>
      </c>
      <c r="K315" s="248" t="s">
        <v>21</v>
      </c>
      <c r="L315" s="253"/>
      <c r="M315" s="254" t="s">
        <v>21</v>
      </c>
      <c r="N315" s="255" t="s">
        <v>49</v>
      </c>
      <c r="O315" s="45"/>
      <c r="P315" s="240">
        <f>O315*H315</f>
        <v>0</v>
      </c>
      <c r="Q315" s="240">
        <v>0.0050000000000000001</v>
      </c>
      <c r="R315" s="240">
        <f>Q315*H315</f>
        <v>0.025000000000000001</v>
      </c>
      <c r="S315" s="240">
        <v>0</v>
      </c>
      <c r="T315" s="241">
        <f>S315*H315</f>
        <v>0</v>
      </c>
      <c r="AR315" s="21" t="s">
        <v>394</v>
      </c>
      <c r="AT315" s="21" t="s">
        <v>168</v>
      </c>
      <c r="AU315" s="21" t="s">
        <v>88</v>
      </c>
      <c r="AY315" s="21" t="s">
        <v>149</v>
      </c>
      <c r="BE315" s="242">
        <f>IF(N315="základní",J315,0)</f>
        <v>0</v>
      </c>
      <c r="BF315" s="242">
        <f>IF(N315="snížená",J315,0)</f>
        <v>0</v>
      </c>
      <c r="BG315" s="242">
        <f>IF(N315="zákl. přenesená",J315,0)</f>
        <v>0</v>
      </c>
      <c r="BH315" s="242">
        <f>IF(N315="sníž. přenesená",J315,0)</f>
        <v>0</v>
      </c>
      <c r="BI315" s="242">
        <f>IF(N315="nulová",J315,0)</f>
        <v>0</v>
      </c>
      <c r="BJ315" s="21" t="s">
        <v>86</v>
      </c>
      <c r="BK315" s="242">
        <f>ROUND(I315*H315,2)</f>
        <v>0</v>
      </c>
      <c r="BL315" s="21" t="s">
        <v>383</v>
      </c>
      <c r="BM315" s="21" t="s">
        <v>711</v>
      </c>
    </row>
    <row r="316" s="1" customFormat="1">
      <c r="B316" s="44"/>
      <c r="C316" s="72"/>
      <c r="D316" s="243" t="s">
        <v>159</v>
      </c>
      <c r="E316" s="72"/>
      <c r="F316" s="244" t="s">
        <v>707</v>
      </c>
      <c r="G316" s="72"/>
      <c r="H316" s="72"/>
      <c r="I316" s="201"/>
      <c r="J316" s="72"/>
      <c r="K316" s="72"/>
      <c r="L316" s="70"/>
      <c r="M316" s="245"/>
      <c r="N316" s="45"/>
      <c r="O316" s="45"/>
      <c r="P316" s="45"/>
      <c r="Q316" s="45"/>
      <c r="R316" s="45"/>
      <c r="S316" s="45"/>
      <c r="T316" s="93"/>
      <c r="AT316" s="21" t="s">
        <v>159</v>
      </c>
      <c r="AU316" s="21" t="s">
        <v>88</v>
      </c>
    </row>
    <row r="317" s="1" customFormat="1" ht="25.5" customHeight="1">
      <c r="B317" s="44"/>
      <c r="C317" s="231" t="s">
        <v>712</v>
      </c>
      <c r="D317" s="231" t="s">
        <v>153</v>
      </c>
      <c r="E317" s="232" t="s">
        <v>713</v>
      </c>
      <c r="F317" s="233" t="s">
        <v>714</v>
      </c>
      <c r="G317" s="234" t="s">
        <v>241</v>
      </c>
      <c r="H317" s="235">
        <v>17</v>
      </c>
      <c r="I317" s="236"/>
      <c r="J317" s="237">
        <f>ROUND(I317*H317,2)</f>
        <v>0</v>
      </c>
      <c r="K317" s="233" t="s">
        <v>21</v>
      </c>
      <c r="L317" s="70"/>
      <c r="M317" s="238" t="s">
        <v>21</v>
      </c>
      <c r="N317" s="239" t="s">
        <v>49</v>
      </c>
      <c r="O317" s="45"/>
      <c r="P317" s="240">
        <f>O317*H317</f>
        <v>0</v>
      </c>
      <c r="Q317" s="240">
        <v>0</v>
      </c>
      <c r="R317" s="240">
        <f>Q317*H317</f>
        <v>0</v>
      </c>
      <c r="S317" s="240">
        <v>0</v>
      </c>
      <c r="T317" s="241">
        <f>S317*H317</f>
        <v>0</v>
      </c>
      <c r="AR317" s="21" t="s">
        <v>383</v>
      </c>
      <c r="AT317" s="21" t="s">
        <v>153</v>
      </c>
      <c r="AU317" s="21" t="s">
        <v>88</v>
      </c>
      <c r="AY317" s="21" t="s">
        <v>149</v>
      </c>
      <c r="BE317" s="242">
        <f>IF(N317="základní",J317,0)</f>
        <v>0</v>
      </c>
      <c r="BF317" s="242">
        <f>IF(N317="snížená",J317,0)</f>
        <v>0</v>
      </c>
      <c r="BG317" s="242">
        <f>IF(N317="zákl. přenesená",J317,0)</f>
        <v>0</v>
      </c>
      <c r="BH317" s="242">
        <f>IF(N317="sníž. přenesená",J317,0)</f>
        <v>0</v>
      </c>
      <c r="BI317" s="242">
        <f>IF(N317="nulová",J317,0)</f>
        <v>0</v>
      </c>
      <c r="BJ317" s="21" t="s">
        <v>86</v>
      </c>
      <c r="BK317" s="242">
        <f>ROUND(I317*H317,2)</f>
        <v>0</v>
      </c>
      <c r="BL317" s="21" t="s">
        <v>383</v>
      </c>
      <c r="BM317" s="21" t="s">
        <v>715</v>
      </c>
    </row>
    <row r="318" s="1" customFormat="1">
      <c r="B318" s="44"/>
      <c r="C318" s="72"/>
      <c r="D318" s="243" t="s">
        <v>159</v>
      </c>
      <c r="E318" s="72"/>
      <c r="F318" s="244" t="s">
        <v>707</v>
      </c>
      <c r="G318" s="72"/>
      <c r="H318" s="72"/>
      <c r="I318" s="201"/>
      <c r="J318" s="72"/>
      <c r="K318" s="72"/>
      <c r="L318" s="70"/>
      <c r="M318" s="245"/>
      <c r="N318" s="45"/>
      <c r="O318" s="45"/>
      <c r="P318" s="45"/>
      <c r="Q318" s="45"/>
      <c r="R318" s="45"/>
      <c r="S318" s="45"/>
      <c r="T318" s="93"/>
      <c r="AT318" s="21" t="s">
        <v>159</v>
      </c>
      <c r="AU318" s="21" t="s">
        <v>88</v>
      </c>
    </row>
    <row r="319" s="1" customFormat="1" ht="16.5" customHeight="1">
      <c r="B319" s="44"/>
      <c r="C319" s="246" t="s">
        <v>716</v>
      </c>
      <c r="D319" s="246" t="s">
        <v>168</v>
      </c>
      <c r="E319" s="247" t="s">
        <v>709</v>
      </c>
      <c r="F319" s="248" t="s">
        <v>710</v>
      </c>
      <c r="G319" s="249" t="s">
        <v>189</v>
      </c>
      <c r="H319" s="250">
        <v>24</v>
      </c>
      <c r="I319" s="251"/>
      <c r="J319" s="252">
        <f>ROUND(I319*H319,2)</f>
        <v>0</v>
      </c>
      <c r="K319" s="248" t="s">
        <v>21</v>
      </c>
      <c r="L319" s="253"/>
      <c r="M319" s="254" t="s">
        <v>21</v>
      </c>
      <c r="N319" s="255" t="s">
        <v>49</v>
      </c>
      <c r="O319" s="45"/>
      <c r="P319" s="240">
        <f>O319*H319</f>
        <v>0</v>
      </c>
      <c r="Q319" s="240">
        <v>0.0050000000000000001</v>
      </c>
      <c r="R319" s="240">
        <f>Q319*H319</f>
        <v>0.12</v>
      </c>
      <c r="S319" s="240">
        <v>0</v>
      </c>
      <c r="T319" s="241">
        <f>S319*H319</f>
        <v>0</v>
      </c>
      <c r="AR319" s="21" t="s">
        <v>394</v>
      </c>
      <c r="AT319" s="21" t="s">
        <v>168</v>
      </c>
      <c r="AU319" s="21" t="s">
        <v>88</v>
      </c>
      <c r="AY319" s="21" t="s">
        <v>149</v>
      </c>
      <c r="BE319" s="242">
        <f>IF(N319="základní",J319,0)</f>
        <v>0</v>
      </c>
      <c r="BF319" s="242">
        <f>IF(N319="snížená",J319,0)</f>
        <v>0</v>
      </c>
      <c r="BG319" s="242">
        <f>IF(N319="zákl. přenesená",J319,0)</f>
        <v>0</v>
      </c>
      <c r="BH319" s="242">
        <f>IF(N319="sníž. přenesená",J319,0)</f>
        <v>0</v>
      </c>
      <c r="BI319" s="242">
        <f>IF(N319="nulová",J319,0)</f>
        <v>0</v>
      </c>
      <c r="BJ319" s="21" t="s">
        <v>86</v>
      </c>
      <c r="BK319" s="242">
        <f>ROUND(I319*H319,2)</f>
        <v>0</v>
      </c>
      <c r="BL319" s="21" t="s">
        <v>383</v>
      </c>
      <c r="BM319" s="21" t="s">
        <v>717</v>
      </c>
    </row>
    <row r="320" s="1" customFormat="1">
      <c r="B320" s="44"/>
      <c r="C320" s="72"/>
      <c r="D320" s="243" t="s">
        <v>159</v>
      </c>
      <c r="E320" s="72"/>
      <c r="F320" s="244" t="s">
        <v>707</v>
      </c>
      <c r="G320" s="72"/>
      <c r="H320" s="72"/>
      <c r="I320" s="201"/>
      <c r="J320" s="72"/>
      <c r="K320" s="72"/>
      <c r="L320" s="70"/>
      <c r="M320" s="245"/>
      <c r="N320" s="45"/>
      <c r="O320" s="45"/>
      <c r="P320" s="45"/>
      <c r="Q320" s="45"/>
      <c r="R320" s="45"/>
      <c r="S320" s="45"/>
      <c r="T320" s="93"/>
      <c r="AT320" s="21" t="s">
        <v>159</v>
      </c>
      <c r="AU320" s="21" t="s">
        <v>88</v>
      </c>
    </row>
    <row r="321" s="1" customFormat="1" ht="25.5" customHeight="1">
      <c r="B321" s="44"/>
      <c r="C321" s="231" t="s">
        <v>718</v>
      </c>
      <c r="D321" s="231" t="s">
        <v>153</v>
      </c>
      <c r="E321" s="232" t="s">
        <v>719</v>
      </c>
      <c r="F321" s="233" t="s">
        <v>720</v>
      </c>
      <c r="G321" s="234" t="s">
        <v>241</v>
      </c>
      <c r="H321" s="235">
        <v>11</v>
      </c>
      <c r="I321" s="236"/>
      <c r="J321" s="237">
        <f>ROUND(I321*H321,2)</f>
        <v>0</v>
      </c>
      <c r="K321" s="233" t="s">
        <v>21</v>
      </c>
      <c r="L321" s="70"/>
      <c r="M321" s="238" t="s">
        <v>21</v>
      </c>
      <c r="N321" s="239" t="s">
        <v>49</v>
      </c>
      <c r="O321" s="45"/>
      <c r="P321" s="240">
        <f>O321*H321</f>
        <v>0</v>
      </c>
      <c r="Q321" s="240">
        <v>0</v>
      </c>
      <c r="R321" s="240">
        <f>Q321*H321</f>
        <v>0</v>
      </c>
      <c r="S321" s="240">
        <v>0</v>
      </c>
      <c r="T321" s="241">
        <f>S321*H321</f>
        <v>0</v>
      </c>
      <c r="AR321" s="21" t="s">
        <v>383</v>
      </c>
      <c r="AT321" s="21" t="s">
        <v>153</v>
      </c>
      <c r="AU321" s="21" t="s">
        <v>88</v>
      </c>
      <c r="AY321" s="21" t="s">
        <v>149</v>
      </c>
      <c r="BE321" s="242">
        <f>IF(N321="základní",J321,0)</f>
        <v>0</v>
      </c>
      <c r="BF321" s="242">
        <f>IF(N321="snížená",J321,0)</f>
        <v>0</v>
      </c>
      <c r="BG321" s="242">
        <f>IF(N321="zákl. přenesená",J321,0)</f>
        <v>0</v>
      </c>
      <c r="BH321" s="242">
        <f>IF(N321="sníž. přenesená",J321,0)</f>
        <v>0</v>
      </c>
      <c r="BI321" s="242">
        <f>IF(N321="nulová",J321,0)</f>
        <v>0</v>
      </c>
      <c r="BJ321" s="21" t="s">
        <v>86</v>
      </c>
      <c r="BK321" s="242">
        <f>ROUND(I321*H321,2)</f>
        <v>0</v>
      </c>
      <c r="BL321" s="21" t="s">
        <v>383</v>
      </c>
      <c r="BM321" s="21" t="s">
        <v>721</v>
      </c>
    </row>
    <row r="322" s="1" customFormat="1">
      <c r="B322" s="44"/>
      <c r="C322" s="72"/>
      <c r="D322" s="243" t="s">
        <v>159</v>
      </c>
      <c r="E322" s="72"/>
      <c r="F322" s="244" t="s">
        <v>707</v>
      </c>
      <c r="G322" s="72"/>
      <c r="H322" s="72"/>
      <c r="I322" s="201"/>
      <c r="J322" s="72"/>
      <c r="K322" s="72"/>
      <c r="L322" s="70"/>
      <c r="M322" s="245"/>
      <c r="N322" s="45"/>
      <c r="O322" s="45"/>
      <c r="P322" s="45"/>
      <c r="Q322" s="45"/>
      <c r="R322" s="45"/>
      <c r="S322" s="45"/>
      <c r="T322" s="93"/>
      <c r="AT322" s="21" t="s">
        <v>159</v>
      </c>
      <c r="AU322" s="21" t="s">
        <v>88</v>
      </c>
    </row>
    <row r="323" s="1" customFormat="1" ht="16.5" customHeight="1">
      <c r="B323" s="44"/>
      <c r="C323" s="246" t="s">
        <v>722</v>
      </c>
      <c r="D323" s="246" t="s">
        <v>168</v>
      </c>
      <c r="E323" s="247" t="s">
        <v>709</v>
      </c>
      <c r="F323" s="248" t="s">
        <v>710</v>
      </c>
      <c r="G323" s="249" t="s">
        <v>189</v>
      </c>
      <c r="H323" s="250">
        <v>21</v>
      </c>
      <c r="I323" s="251"/>
      <c r="J323" s="252">
        <f>ROUND(I323*H323,2)</f>
        <v>0</v>
      </c>
      <c r="K323" s="248" t="s">
        <v>21</v>
      </c>
      <c r="L323" s="253"/>
      <c r="M323" s="254" t="s">
        <v>21</v>
      </c>
      <c r="N323" s="255" t="s">
        <v>49</v>
      </c>
      <c r="O323" s="45"/>
      <c r="P323" s="240">
        <f>O323*H323</f>
        <v>0</v>
      </c>
      <c r="Q323" s="240">
        <v>0.0050000000000000001</v>
      </c>
      <c r="R323" s="240">
        <f>Q323*H323</f>
        <v>0.105</v>
      </c>
      <c r="S323" s="240">
        <v>0</v>
      </c>
      <c r="T323" s="241">
        <f>S323*H323</f>
        <v>0</v>
      </c>
      <c r="AR323" s="21" t="s">
        <v>394</v>
      </c>
      <c r="AT323" s="21" t="s">
        <v>168</v>
      </c>
      <c r="AU323" s="21" t="s">
        <v>88</v>
      </c>
      <c r="AY323" s="21" t="s">
        <v>149</v>
      </c>
      <c r="BE323" s="242">
        <f>IF(N323="základní",J323,0)</f>
        <v>0</v>
      </c>
      <c r="BF323" s="242">
        <f>IF(N323="snížená",J323,0)</f>
        <v>0</v>
      </c>
      <c r="BG323" s="242">
        <f>IF(N323="zákl. přenesená",J323,0)</f>
        <v>0</v>
      </c>
      <c r="BH323" s="242">
        <f>IF(N323="sníž. přenesená",J323,0)</f>
        <v>0</v>
      </c>
      <c r="BI323" s="242">
        <f>IF(N323="nulová",J323,0)</f>
        <v>0</v>
      </c>
      <c r="BJ323" s="21" t="s">
        <v>86</v>
      </c>
      <c r="BK323" s="242">
        <f>ROUND(I323*H323,2)</f>
        <v>0</v>
      </c>
      <c r="BL323" s="21" t="s">
        <v>383</v>
      </c>
      <c r="BM323" s="21" t="s">
        <v>723</v>
      </c>
    </row>
    <row r="324" s="1" customFormat="1">
      <c r="B324" s="44"/>
      <c r="C324" s="72"/>
      <c r="D324" s="243" t="s">
        <v>159</v>
      </c>
      <c r="E324" s="72"/>
      <c r="F324" s="244" t="s">
        <v>707</v>
      </c>
      <c r="G324" s="72"/>
      <c r="H324" s="72"/>
      <c r="I324" s="201"/>
      <c r="J324" s="72"/>
      <c r="K324" s="72"/>
      <c r="L324" s="70"/>
      <c r="M324" s="245"/>
      <c r="N324" s="45"/>
      <c r="O324" s="45"/>
      <c r="P324" s="45"/>
      <c r="Q324" s="45"/>
      <c r="R324" s="45"/>
      <c r="S324" s="45"/>
      <c r="T324" s="93"/>
      <c r="AT324" s="21" t="s">
        <v>159</v>
      </c>
      <c r="AU324" s="21" t="s">
        <v>88</v>
      </c>
    </row>
    <row r="325" s="1" customFormat="1" ht="16.5" customHeight="1">
      <c r="B325" s="44"/>
      <c r="C325" s="231" t="s">
        <v>724</v>
      </c>
      <c r="D325" s="231" t="s">
        <v>153</v>
      </c>
      <c r="E325" s="232" t="s">
        <v>725</v>
      </c>
      <c r="F325" s="233" t="s">
        <v>726</v>
      </c>
      <c r="G325" s="234" t="s">
        <v>164</v>
      </c>
      <c r="H325" s="235">
        <v>2.2589999999999999</v>
      </c>
      <c r="I325" s="236"/>
      <c r="J325" s="237">
        <f>ROUND(I325*H325,2)</f>
        <v>0</v>
      </c>
      <c r="K325" s="233" t="s">
        <v>21</v>
      </c>
      <c r="L325" s="70"/>
      <c r="M325" s="238" t="s">
        <v>21</v>
      </c>
      <c r="N325" s="239" t="s">
        <v>49</v>
      </c>
      <c r="O325" s="45"/>
      <c r="P325" s="240">
        <f>O325*H325</f>
        <v>0</v>
      </c>
      <c r="Q325" s="240">
        <v>0</v>
      </c>
      <c r="R325" s="240">
        <f>Q325*H325</f>
        <v>0</v>
      </c>
      <c r="S325" s="240">
        <v>0</v>
      </c>
      <c r="T325" s="241">
        <f>S325*H325</f>
        <v>0</v>
      </c>
      <c r="AR325" s="21" t="s">
        <v>383</v>
      </c>
      <c r="AT325" s="21" t="s">
        <v>153</v>
      </c>
      <c r="AU325" s="21" t="s">
        <v>88</v>
      </c>
      <c r="AY325" s="21" t="s">
        <v>149</v>
      </c>
      <c r="BE325" s="242">
        <f>IF(N325="základní",J325,0)</f>
        <v>0</v>
      </c>
      <c r="BF325" s="242">
        <f>IF(N325="snížená",J325,0)</f>
        <v>0</v>
      </c>
      <c r="BG325" s="242">
        <f>IF(N325="zákl. přenesená",J325,0)</f>
        <v>0</v>
      </c>
      <c r="BH325" s="242">
        <f>IF(N325="sníž. přenesená",J325,0)</f>
        <v>0</v>
      </c>
      <c r="BI325" s="242">
        <f>IF(N325="nulová",J325,0)</f>
        <v>0</v>
      </c>
      <c r="BJ325" s="21" t="s">
        <v>86</v>
      </c>
      <c r="BK325" s="242">
        <f>ROUND(I325*H325,2)</f>
        <v>0</v>
      </c>
      <c r="BL325" s="21" t="s">
        <v>383</v>
      </c>
      <c r="BM325" s="21" t="s">
        <v>727</v>
      </c>
    </row>
    <row r="326" s="1" customFormat="1" ht="16.5" customHeight="1">
      <c r="B326" s="44"/>
      <c r="C326" s="231" t="s">
        <v>728</v>
      </c>
      <c r="D326" s="231" t="s">
        <v>153</v>
      </c>
      <c r="E326" s="232" t="s">
        <v>729</v>
      </c>
      <c r="F326" s="233" t="s">
        <v>730</v>
      </c>
      <c r="G326" s="234" t="s">
        <v>164</v>
      </c>
      <c r="H326" s="235">
        <v>2.2589999999999999</v>
      </c>
      <c r="I326" s="236"/>
      <c r="J326" s="237">
        <f>ROUND(I326*H326,2)</f>
        <v>0</v>
      </c>
      <c r="K326" s="233" t="s">
        <v>21</v>
      </c>
      <c r="L326" s="70"/>
      <c r="M326" s="238" t="s">
        <v>21</v>
      </c>
      <c r="N326" s="239" t="s">
        <v>49</v>
      </c>
      <c r="O326" s="45"/>
      <c r="P326" s="240">
        <f>O326*H326</f>
        <v>0</v>
      </c>
      <c r="Q326" s="240">
        <v>0</v>
      </c>
      <c r="R326" s="240">
        <f>Q326*H326</f>
        <v>0</v>
      </c>
      <c r="S326" s="240">
        <v>0</v>
      </c>
      <c r="T326" s="241">
        <f>S326*H326</f>
        <v>0</v>
      </c>
      <c r="AR326" s="21" t="s">
        <v>383</v>
      </c>
      <c r="AT326" s="21" t="s">
        <v>153</v>
      </c>
      <c r="AU326" s="21" t="s">
        <v>88</v>
      </c>
      <c r="AY326" s="21" t="s">
        <v>149</v>
      </c>
      <c r="BE326" s="242">
        <f>IF(N326="základní",J326,0)</f>
        <v>0</v>
      </c>
      <c r="BF326" s="242">
        <f>IF(N326="snížená",J326,0)</f>
        <v>0</v>
      </c>
      <c r="BG326" s="242">
        <f>IF(N326="zákl. přenesená",J326,0)</f>
        <v>0</v>
      </c>
      <c r="BH326" s="242">
        <f>IF(N326="sníž. přenesená",J326,0)</f>
        <v>0</v>
      </c>
      <c r="BI326" s="242">
        <f>IF(N326="nulová",J326,0)</f>
        <v>0</v>
      </c>
      <c r="BJ326" s="21" t="s">
        <v>86</v>
      </c>
      <c r="BK326" s="242">
        <f>ROUND(I326*H326,2)</f>
        <v>0</v>
      </c>
      <c r="BL326" s="21" t="s">
        <v>383</v>
      </c>
      <c r="BM326" s="21" t="s">
        <v>731</v>
      </c>
    </row>
    <row r="327" s="11" customFormat="1" ht="29.88" customHeight="1">
      <c r="B327" s="215"/>
      <c r="C327" s="216"/>
      <c r="D327" s="217" t="s">
        <v>77</v>
      </c>
      <c r="E327" s="229" t="s">
        <v>732</v>
      </c>
      <c r="F327" s="229" t="s">
        <v>733</v>
      </c>
      <c r="G327" s="216"/>
      <c r="H327" s="216"/>
      <c r="I327" s="219"/>
      <c r="J327" s="230">
        <f>BK327</f>
        <v>0</v>
      </c>
      <c r="K327" s="216"/>
      <c r="L327" s="221"/>
      <c r="M327" s="222"/>
      <c r="N327" s="223"/>
      <c r="O327" s="223"/>
      <c r="P327" s="224">
        <f>SUM(P328:P345)</f>
        <v>0</v>
      </c>
      <c r="Q327" s="223"/>
      <c r="R327" s="224">
        <f>SUM(R328:R345)</f>
        <v>0.39299999999999996</v>
      </c>
      <c r="S327" s="223"/>
      <c r="T327" s="225">
        <f>SUM(T328:T345)</f>
        <v>0.88500000000000001</v>
      </c>
      <c r="AR327" s="226" t="s">
        <v>88</v>
      </c>
      <c r="AT327" s="227" t="s">
        <v>77</v>
      </c>
      <c r="AU327" s="227" t="s">
        <v>86</v>
      </c>
      <c r="AY327" s="226" t="s">
        <v>149</v>
      </c>
      <c r="BK327" s="228">
        <f>SUM(BK328:BK345)</f>
        <v>0</v>
      </c>
    </row>
    <row r="328" s="1" customFormat="1" ht="16.5" customHeight="1">
      <c r="B328" s="44"/>
      <c r="C328" s="231" t="s">
        <v>734</v>
      </c>
      <c r="D328" s="231" t="s">
        <v>153</v>
      </c>
      <c r="E328" s="232" t="s">
        <v>735</v>
      </c>
      <c r="F328" s="233" t="s">
        <v>736</v>
      </c>
      <c r="G328" s="234" t="s">
        <v>189</v>
      </c>
      <c r="H328" s="235">
        <v>12</v>
      </c>
      <c r="I328" s="236"/>
      <c r="J328" s="237">
        <f>ROUND(I328*H328,2)</f>
        <v>0</v>
      </c>
      <c r="K328" s="233" t="s">
        <v>21</v>
      </c>
      <c r="L328" s="70"/>
      <c r="M328" s="238" t="s">
        <v>21</v>
      </c>
      <c r="N328" s="239" t="s">
        <v>49</v>
      </c>
      <c r="O328" s="45"/>
      <c r="P328" s="240">
        <f>O328*H328</f>
        <v>0</v>
      </c>
      <c r="Q328" s="240">
        <v>0</v>
      </c>
      <c r="R328" s="240">
        <f>Q328*H328</f>
        <v>0</v>
      </c>
      <c r="S328" s="240">
        <v>0</v>
      </c>
      <c r="T328" s="241">
        <f>S328*H328</f>
        <v>0</v>
      </c>
      <c r="AR328" s="21" t="s">
        <v>383</v>
      </c>
      <c r="AT328" s="21" t="s">
        <v>153</v>
      </c>
      <c r="AU328" s="21" t="s">
        <v>88</v>
      </c>
      <c r="AY328" s="21" t="s">
        <v>149</v>
      </c>
      <c r="BE328" s="242">
        <f>IF(N328="základní",J328,0)</f>
        <v>0</v>
      </c>
      <c r="BF328" s="242">
        <f>IF(N328="snížená",J328,0)</f>
        <v>0</v>
      </c>
      <c r="BG328" s="242">
        <f>IF(N328="zákl. přenesená",J328,0)</f>
        <v>0</v>
      </c>
      <c r="BH328" s="242">
        <f>IF(N328="sníž. přenesená",J328,0)</f>
        <v>0</v>
      </c>
      <c r="BI328" s="242">
        <f>IF(N328="nulová",J328,0)</f>
        <v>0</v>
      </c>
      <c r="BJ328" s="21" t="s">
        <v>86</v>
      </c>
      <c r="BK328" s="242">
        <f>ROUND(I328*H328,2)</f>
        <v>0</v>
      </c>
      <c r="BL328" s="21" t="s">
        <v>383</v>
      </c>
      <c r="BM328" s="21" t="s">
        <v>737</v>
      </c>
    </row>
    <row r="329" s="1" customFormat="1">
      <c r="B329" s="44"/>
      <c r="C329" s="72"/>
      <c r="D329" s="243" t="s">
        <v>159</v>
      </c>
      <c r="E329" s="72"/>
      <c r="F329" s="244" t="s">
        <v>204</v>
      </c>
      <c r="G329" s="72"/>
      <c r="H329" s="72"/>
      <c r="I329" s="201"/>
      <c r="J329" s="72"/>
      <c r="K329" s="72"/>
      <c r="L329" s="70"/>
      <c r="M329" s="245"/>
      <c r="N329" s="45"/>
      <c r="O329" s="45"/>
      <c r="P329" s="45"/>
      <c r="Q329" s="45"/>
      <c r="R329" s="45"/>
      <c r="S329" s="45"/>
      <c r="T329" s="93"/>
      <c r="AT329" s="21" t="s">
        <v>159</v>
      </c>
      <c r="AU329" s="21" t="s">
        <v>88</v>
      </c>
    </row>
    <row r="330" s="1" customFormat="1" ht="25.5" customHeight="1">
      <c r="B330" s="44"/>
      <c r="C330" s="246" t="s">
        <v>738</v>
      </c>
      <c r="D330" s="246" t="s">
        <v>168</v>
      </c>
      <c r="E330" s="247" t="s">
        <v>739</v>
      </c>
      <c r="F330" s="248" t="s">
        <v>740</v>
      </c>
      <c r="G330" s="249" t="s">
        <v>580</v>
      </c>
      <c r="H330" s="250">
        <v>12</v>
      </c>
      <c r="I330" s="251"/>
      <c r="J330" s="252">
        <f>ROUND(I330*H330,2)</f>
        <v>0</v>
      </c>
      <c r="K330" s="248" t="s">
        <v>21</v>
      </c>
      <c r="L330" s="253"/>
      <c r="M330" s="254" t="s">
        <v>21</v>
      </c>
      <c r="N330" s="255" t="s">
        <v>49</v>
      </c>
      <c r="O330" s="45"/>
      <c r="P330" s="240">
        <f>O330*H330</f>
        <v>0</v>
      </c>
      <c r="Q330" s="240">
        <v>0.02</v>
      </c>
      <c r="R330" s="240">
        <f>Q330*H330</f>
        <v>0.23999999999999999</v>
      </c>
      <c r="S330" s="240">
        <v>0</v>
      </c>
      <c r="T330" s="241">
        <f>S330*H330</f>
        <v>0</v>
      </c>
      <c r="AR330" s="21" t="s">
        <v>394</v>
      </c>
      <c r="AT330" s="21" t="s">
        <v>168</v>
      </c>
      <c r="AU330" s="21" t="s">
        <v>88</v>
      </c>
      <c r="AY330" s="21" t="s">
        <v>149</v>
      </c>
      <c r="BE330" s="242">
        <f>IF(N330="základní",J330,0)</f>
        <v>0</v>
      </c>
      <c r="BF330" s="242">
        <f>IF(N330="snížená",J330,0)</f>
        <v>0</v>
      </c>
      <c r="BG330" s="242">
        <f>IF(N330="zákl. přenesená",J330,0)</f>
        <v>0</v>
      </c>
      <c r="BH330" s="242">
        <f>IF(N330="sníž. přenesená",J330,0)</f>
        <v>0</v>
      </c>
      <c r="BI330" s="242">
        <f>IF(N330="nulová",J330,0)</f>
        <v>0</v>
      </c>
      <c r="BJ330" s="21" t="s">
        <v>86</v>
      </c>
      <c r="BK330" s="242">
        <f>ROUND(I330*H330,2)</f>
        <v>0</v>
      </c>
      <c r="BL330" s="21" t="s">
        <v>383</v>
      </c>
      <c r="BM330" s="21" t="s">
        <v>741</v>
      </c>
    </row>
    <row r="331" s="1" customFormat="1">
      <c r="B331" s="44"/>
      <c r="C331" s="72"/>
      <c r="D331" s="243" t="s">
        <v>159</v>
      </c>
      <c r="E331" s="72"/>
      <c r="F331" s="244" t="s">
        <v>204</v>
      </c>
      <c r="G331" s="72"/>
      <c r="H331" s="72"/>
      <c r="I331" s="201"/>
      <c r="J331" s="72"/>
      <c r="K331" s="72"/>
      <c r="L331" s="70"/>
      <c r="M331" s="245"/>
      <c r="N331" s="45"/>
      <c r="O331" s="45"/>
      <c r="P331" s="45"/>
      <c r="Q331" s="45"/>
      <c r="R331" s="45"/>
      <c r="S331" s="45"/>
      <c r="T331" s="93"/>
      <c r="AT331" s="21" t="s">
        <v>159</v>
      </c>
      <c r="AU331" s="21" t="s">
        <v>88</v>
      </c>
    </row>
    <row r="332" s="1" customFormat="1" ht="16.5" customHeight="1">
      <c r="B332" s="44"/>
      <c r="C332" s="231" t="s">
        <v>742</v>
      </c>
      <c r="D332" s="231" t="s">
        <v>153</v>
      </c>
      <c r="E332" s="232" t="s">
        <v>743</v>
      </c>
      <c r="F332" s="233" t="s">
        <v>744</v>
      </c>
      <c r="G332" s="234" t="s">
        <v>189</v>
      </c>
      <c r="H332" s="235">
        <v>11</v>
      </c>
      <c r="I332" s="236"/>
      <c r="J332" s="237">
        <f>ROUND(I332*H332,2)</f>
        <v>0</v>
      </c>
      <c r="K332" s="233" t="s">
        <v>21</v>
      </c>
      <c r="L332" s="70"/>
      <c r="M332" s="238" t="s">
        <v>21</v>
      </c>
      <c r="N332" s="239" t="s">
        <v>49</v>
      </c>
      <c r="O332" s="45"/>
      <c r="P332" s="240">
        <f>O332*H332</f>
        <v>0</v>
      </c>
      <c r="Q332" s="240">
        <v>0</v>
      </c>
      <c r="R332" s="240">
        <f>Q332*H332</f>
        <v>0</v>
      </c>
      <c r="S332" s="240">
        <v>0.035000000000000003</v>
      </c>
      <c r="T332" s="241">
        <f>S332*H332</f>
        <v>0.38500000000000001</v>
      </c>
      <c r="AR332" s="21" t="s">
        <v>383</v>
      </c>
      <c r="AT332" s="21" t="s">
        <v>153</v>
      </c>
      <c r="AU332" s="21" t="s">
        <v>88</v>
      </c>
      <c r="AY332" s="21" t="s">
        <v>149</v>
      </c>
      <c r="BE332" s="242">
        <f>IF(N332="základní",J332,0)</f>
        <v>0</v>
      </c>
      <c r="BF332" s="242">
        <f>IF(N332="snížená",J332,0)</f>
        <v>0</v>
      </c>
      <c r="BG332" s="242">
        <f>IF(N332="zákl. přenesená",J332,0)</f>
        <v>0</v>
      </c>
      <c r="BH332" s="242">
        <f>IF(N332="sníž. přenesená",J332,0)</f>
        <v>0</v>
      </c>
      <c r="BI332" s="242">
        <f>IF(N332="nulová",J332,0)</f>
        <v>0</v>
      </c>
      <c r="BJ332" s="21" t="s">
        <v>86</v>
      </c>
      <c r="BK332" s="242">
        <f>ROUND(I332*H332,2)</f>
        <v>0</v>
      </c>
      <c r="BL332" s="21" t="s">
        <v>383</v>
      </c>
      <c r="BM332" s="21" t="s">
        <v>745</v>
      </c>
    </row>
    <row r="333" s="1" customFormat="1">
      <c r="B333" s="44"/>
      <c r="C333" s="72"/>
      <c r="D333" s="243" t="s">
        <v>159</v>
      </c>
      <c r="E333" s="72"/>
      <c r="F333" s="244" t="s">
        <v>451</v>
      </c>
      <c r="G333" s="72"/>
      <c r="H333" s="72"/>
      <c r="I333" s="201"/>
      <c r="J333" s="72"/>
      <c r="K333" s="72"/>
      <c r="L333" s="70"/>
      <c r="M333" s="245"/>
      <c r="N333" s="45"/>
      <c r="O333" s="45"/>
      <c r="P333" s="45"/>
      <c r="Q333" s="45"/>
      <c r="R333" s="45"/>
      <c r="S333" s="45"/>
      <c r="T333" s="93"/>
      <c r="AT333" s="21" t="s">
        <v>159</v>
      </c>
      <c r="AU333" s="21" t="s">
        <v>88</v>
      </c>
    </row>
    <row r="334" s="1" customFormat="1" ht="25.5" customHeight="1">
      <c r="B334" s="44"/>
      <c r="C334" s="231" t="s">
        <v>746</v>
      </c>
      <c r="D334" s="231" t="s">
        <v>153</v>
      </c>
      <c r="E334" s="232" t="s">
        <v>747</v>
      </c>
      <c r="F334" s="233" t="s">
        <v>748</v>
      </c>
      <c r="G334" s="234" t="s">
        <v>580</v>
      </c>
      <c r="H334" s="235">
        <v>16</v>
      </c>
      <c r="I334" s="236"/>
      <c r="J334" s="237">
        <f>ROUND(I334*H334,2)</f>
        <v>0</v>
      </c>
      <c r="K334" s="233" t="s">
        <v>21</v>
      </c>
      <c r="L334" s="70"/>
      <c r="M334" s="238" t="s">
        <v>21</v>
      </c>
      <c r="N334" s="239" t="s">
        <v>49</v>
      </c>
      <c r="O334" s="45"/>
      <c r="P334" s="240">
        <f>O334*H334</f>
        <v>0</v>
      </c>
      <c r="Q334" s="240">
        <v>0</v>
      </c>
      <c r="R334" s="240">
        <f>Q334*H334</f>
        <v>0</v>
      </c>
      <c r="S334" s="240">
        <v>0</v>
      </c>
      <c r="T334" s="241">
        <f>S334*H334</f>
        <v>0</v>
      </c>
      <c r="AR334" s="21" t="s">
        <v>383</v>
      </c>
      <c r="AT334" s="21" t="s">
        <v>153</v>
      </c>
      <c r="AU334" s="21" t="s">
        <v>88</v>
      </c>
      <c r="AY334" s="21" t="s">
        <v>149</v>
      </c>
      <c r="BE334" s="242">
        <f>IF(N334="základní",J334,0)</f>
        <v>0</v>
      </c>
      <c r="BF334" s="242">
        <f>IF(N334="snížená",J334,0)</f>
        <v>0</v>
      </c>
      <c r="BG334" s="242">
        <f>IF(N334="zákl. přenesená",J334,0)</f>
        <v>0</v>
      </c>
      <c r="BH334" s="242">
        <f>IF(N334="sníž. přenesená",J334,0)</f>
        <v>0</v>
      </c>
      <c r="BI334" s="242">
        <f>IF(N334="nulová",J334,0)</f>
        <v>0</v>
      </c>
      <c r="BJ334" s="21" t="s">
        <v>86</v>
      </c>
      <c r="BK334" s="242">
        <f>ROUND(I334*H334,2)</f>
        <v>0</v>
      </c>
      <c r="BL334" s="21" t="s">
        <v>383</v>
      </c>
      <c r="BM334" s="21" t="s">
        <v>749</v>
      </c>
    </row>
    <row r="335" s="1" customFormat="1">
      <c r="B335" s="44"/>
      <c r="C335" s="72"/>
      <c r="D335" s="243" t="s">
        <v>159</v>
      </c>
      <c r="E335" s="72"/>
      <c r="F335" s="244" t="s">
        <v>204</v>
      </c>
      <c r="G335" s="72"/>
      <c r="H335" s="72"/>
      <c r="I335" s="201"/>
      <c r="J335" s="72"/>
      <c r="K335" s="72"/>
      <c r="L335" s="70"/>
      <c r="M335" s="245"/>
      <c r="N335" s="45"/>
      <c r="O335" s="45"/>
      <c r="P335" s="45"/>
      <c r="Q335" s="45"/>
      <c r="R335" s="45"/>
      <c r="S335" s="45"/>
      <c r="T335" s="93"/>
      <c r="AT335" s="21" t="s">
        <v>159</v>
      </c>
      <c r="AU335" s="21" t="s">
        <v>88</v>
      </c>
    </row>
    <row r="336" s="1" customFormat="1" ht="25.5" customHeight="1">
      <c r="B336" s="44"/>
      <c r="C336" s="246" t="s">
        <v>750</v>
      </c>
      <c r="D336" s="246" t="s">
        <v>168</v>
      </c>
      <c r="E336" s="247" t="s">
        <v>751</v>
      </c>
      <c r="F336" s="248" t="s">
        <v>752</v>
      </c>
      <c r="G336" s="249" t="s">
        <v>580</v>
      </c>
      <c r="H336" s="250">
        <v>16</v>
      </c>
      <c r="I336" s="251"/>
      <c r="J336" s="252">
        <f>ROUND(I336*H336,2)</f>
        <v>0</v>
      </c>
      <c r="K336" s="248" t="s">
        <v>21</v>
      </c>
      <c r="L336" s="253"/>
      <c r="M336" s="254" t="s">
        <v>21</v>
      </c>
      <c r="N336" s="255" t="s">
        <v>49</v>
      </c>
      <c r="O336" s="45"/>
      <c r="P336" s="240">
        <f>O336*H336</f>
        <v>0</v>
      </c>
      <c r="Q336" s="240">
        <v>0.0040000000000000001</v>
      </c>
      <c r="R336" s="240">
        <f>Q336*H336</f>
        <v>0.064000000000000001</v>
      </c>
      <c r="S336" s="240">
        <v>0</v>
      </c>
      <c r="T336" s="241">
        <f>S336*H336</f>
        <v>0</v>
      </c>
      <c r="AR336" s="21" t="s">
        <v>394</v>
      </c>
      <c r="AT336" s="21" t="s">
        <v>168</v>
      </c>
      <c r="AU336" s="21" t="s">
        <v>88</v>
      </c>
      <c r="AY336" s="21" t="s">
        <v>149</v>
      </c>
      <c r="BE336" s="242">
        <f>IF(N336="základní",J336,0)</f>
        <v>0</v>
      </c>
      <c r="BF336" s="242">
        <f>IF(N336="snížená",J336,0)</f>
        <v>0</v>
      </c>
      <c r="BG336" s="242">
        <f>IF(N336="zákl. přenesená",J336,0)</f>
        <v>0</v>
      </c>
      <c r="BH336" s="242">
        <f>IF(N336="sníž. přenesená",J336,0)</f>
        <v>0</v>
      </c>
      <c r="BI336" s="242">
        <f>IF(N336="nulová",J336,0)</f>
        <v>0</v>
      </c>
      <c r="BJ336" s="21" t="s">
        <v>86</v>
      </c>
      <c r="BK336" s="242">
        <f>ROUND(I336*H336,2)</f>
        <v>0</v>
      </c>
      <c r="BL336" s="21" t="s">
        <v>383</v>
      </c>
      <c r="BM336" s="21" t="s">
        <v>753</v>
      </c>
    </row>
    <row r="337" s="1" customFormat="1">
      <c r="B337" s="44"/>
      <c r="C337" s="72"/>
      <c r="D337" s="243" t="s">
        <v>159</v>
      </c>
      <c r="E337" s="72"/>
      <c r="F337" s="244" t="s">
        <v>204</v>
      </c>
      <c r="G337" s="72"/>
      <c r="H337" s="72"/>
      <c r="I337" s="201"/>
      <c r="J337" s="72"/>
      <c r="K337" s="72"/>
      <c r="L337" s="70"/>
      <c r="M337" s="245"/>
      <c r="N337" s="45"/>
      <c r="O337" s="45"/>
      <c r="P337" s="45"/>
      <c r="Q337" s="45"/>
      <c r="R337" s="45"/>
      <c r="S337" s="45"/>
      <c r="T337" s="93"/>
      <c r="AT337" s="21" t="s">
        <v>159</v>
      </c>
      <c r="AU337" s="21" t="s">
        <v>88</v>
      </c>
    </row>
    <row r="338" s="1" customFormat="1" ht="16.5" customHeight="1">
      <c r="B338" s="44"/>
      <c r="C338" s="231" t="s">
        <v>754</v>
      </c>
      <c r="D338" s="231" t="s">
        <v>153</v>
      </c>
      <c r="E338" s="232" t="s">
        <v>755</v>
      </c>
      <c r="F338" s="233" t="s">
        <v>756</v>
      </c>
      <c r="G338" s="234" t="s">
        <v>757</v>
      </c>
      <c r="H338" s="235">
        <v>500</v>
      </c>
      <c r="I338" s="236"/>
      <c r="J338" s="237">
        <f>ROUND(I338*H338,2)</f>
        <v>0</v>
      </c>
      <c r="K338" s="233" t="s">
        <v>21</v>
      </c>
      <c r="L338" s="70"/>
      <c r="M338" s="238" t="s">
        <v>21</v>
      </c>
      <c r="N338" s="239" t="s">
        <v>49</v>
      </c>
      <c r="O338" s="45"/>
      <c r="P338" s="240">
        <f>O338*H338</f>
        <v>0</v>
      </c>
      <c r="Q338" s="240">
        <v>6.9999999999999994E-05</v>
      </c>
      <c r="R338" s="240">
        <f>Q338*H338</f>
        <v>0.034999999999999996</v>
      </c>
      <c r="S338" s="240">
        <v>0</v>
      </c>
      <c r="T338" s="241">
        <f>S338*H338</f>
        <v>0</v>
      </c>
      <c r="AR338" s="21" t="s">
        <v>383</v>
      </c>
      <c r="AT338" s="21" t="s">
        <v>153</v>
      </c>
      <c r="AU338" s="21" t="s">
        <v>88</v>
      </c>
      <c r="AY338" s="21" t="s">
        <v>149</v>
      </c>
      <c r="BE338" s="242">
        <f>IF(N338="základní",J338,0)</f>
        <v>0</v>
      </c>
      <c r="BF338" s="242">
        <f>IF(N338="snížená",J338,0)</f>
        <v>0</v>
      </c>
      <c r="BG338" s="242">
        <f>IF(N338="zákl. přenesená",J338,0)</f>
        <v>0</v>
      </c>
      <c r="BH338" s="242">
        <f>IF(N338="sníž. přenesená",J338,0)</f>
        <v>0</v>
      </c>
      <c r="BI338" s="242">
        <f>IF(N338="nulová",J338,0)</f>
        <v>0</v>
      </c>
      <c r="BJ338" s="21" t="s">
        <v>86</v>
      </c>
      <c r="BK338" s="242">
        <f>ROUND(I338*H338,2)</f>
        <v>0</v>
      </c>
      <c r="BL338" s="21" t="s">
        <v>383</v>
      </c>
      <c r="BM338" s="21" t="s">
        <v>758</v>
      </c>
    </row>
    <row r="339" s="1" customFormat="1">
      <c r="B339" s="44"/>
      <c r="C339" s="72"/>
      <c r="D339" s="243" t="s">
        <v>159</v>
      </c>
      <c r="E339" s="72"/>
      <c r="F339" s="244" t="s">
        <v>759</v>
      </c>
      <c r="G339" s="72"/>
      <c r="H339" s="72"/>
      <c r="I339" s="201"/>
      <c r="J339" s="72"/>
      <c r="K339" s="72"/>
      <c r="L339" s="70"/>
      <c r="M339" s="245"/>
      <c r="N339" s="45"/>
      <c r="O339" s="45"/>
      <c r="P339" s="45"/>
      <c r="Q339" s="45"/>
      <c r="R339" s="45"/>
      <c r="S339" s="45"/>
      <c r="T339" s="93"/>
      <c r="AT339" s="21" t="s">
        <v>159</v>
      </c>
      <c r="AU339" s="21" t="s">
        <v>88</v>
      </c>
    </row>
    <row r="340" s="1" customFormat="1" ht="25.5" customHeight="1">
      <c r="B340" s="44"/>
      <c r="C340" s="231" t="s">
        <v>760</v>
      </c>
      <c r="D340" s="231" t="s">
        <v>153</v>
      </c>
      <c r="E340" s="232" t="s">
        <v>761</v>
      </c>
      <c r="F340" s="233" t="s">
        <v>762</v>
      </c>
      <c r="G340" s="234" t="s">
        <v>757</v>
      </c>
      <c r="H340" s="235">
        <v>500</v>
      </c>
      <c r="I340" s="236"/>
      <c r="J340" s="237">
        <f>ROUND(I340*H340,2)</f>
        <v>0</v>
      </c>
      <c r="K340" s="233" t="s">
        <v>21</v>
      </c>
      <c r="L340" s="70"/>
      <c r="M340" s="238" t="s">
        <v>21</v>
      </c>
      <c r="N340" s="239" t="s">
        <v>49</v>
      </c>
      <c r="O340" s="45"/>
      <c r="P340" s="240">
        <f>O340*H340</f>
        <v>0</v>
      </c>
      <c r="Q340" s="240">
        <v>0</v>
      </c>
      <c r="R340" s="240">
        <f>Q340*H340</f>
        <v>0</v>
      </c>
      <c r="S340" s="240">
        <v>0.001</v>
      </c>
      <c r="T340" s="241">
        <f>S340*H340</f>
        <v>0.5</v>
      </c>
      <c r="AR340" s="21" t="s">
        <v>383</v>
      </c>
      <c r="AT340" s="21" t="s">
        <v>153</v>
      </c>
      <c r="AU340" s="21" t="s">
        <v>88</v>
      </c>
      <c r="AY340" s="21" t="s">
        <v>149</v>
      </c>
      <c r="BE340" s="242">
        <f>IF(N340="základní",J340,0)</f>
        <v>0</v>
      </c>
      <c r="BF340" s="242">
        <f>IF(N340="snížená",J340,0)</f>
        <v>0</v>
      </c>
      <c r="BG340" s="242">
        <f>IF(N340="zákl. přenesená",J340,0)</f>
        <v>0</v>
      </c>
      <c r="BH340" s="242">
        <f>IF(N340="sníž. přenesená",J340,0)</f>
        <v>0</v>
      </c>
      <c r="BI340" s="242">
        <f>IF(N340="nulová",J340,0)</f>
        <v>0</v>
      </c>
      <c r="BJ340" s="21" t="s">
        <v>86</v>
      </c>
      <c r="BK340" s="242">
        <f>ROUND(I340*H340,2)</f>
        <v>0</v>
      </c>
      <c r="BL340" s="21" t="s">
        <v>383</v>
      </c>
      <c r="BM340" s="21" t="s">
        <v>763</v>
      </c>
    </row>
    <row r="341" s="1" customFormat="1">
      <c r="B341" s="44"/>
      <c r="C341" s="72"/>
      <c r="D341" s="243" t="s">
        <v>159</v>
      </c>
      <c r="E341" s="72"/>
      <c r="F341" s="244" t="s">
        <v>764</v>
      </c>
      <c r="G341" s="72"/>
      <c r="H341" s="72"/>
      <c r="I341" s="201"/>
      <c r="J341" s="72"/>
      <c r="K341" s="72"/>
      <c r="L341" s="70"/>
      <c r="M341" s="245"/>
      <c r="N341" s="45"/>
      <c r="O341" s="45"/>
      <c r="P341" s="45"/>
      <c r="Q341" s="45"/>
      <c r="R341" s="45"/>
      <c r="S341" s="45"/>
      <c r="T341" s="93"/>
      <c r="AT341" s="21" t="s">
        <v>159</v>
      </c>
      <c r="AU341" s="21" t="s">
        <v>88</v>
      </c>
    </row>
    <row r="342" s="1" customFormat="1" ht="16.5" customHeight="1">
      <c r="B342" s="44"/>
      <c r="C342" s="231" t="s">
        <v>765</v>
      </c>
      <c r="D342" s="231" t="s">
        <v>153</v>
      </c>
      <c r="E342" s="232" t="s">
        <v>766</v>
      </c>
      <c r="F342" s="233" t="s">
        <v>767</v>
      </c>
      <c r="G342" s="234" t="s">
        <v>580</v>
      </c>
      <c r="H342" s="235">
        <v>1</v>
      </c>
      <c r="I342" s="236"/>
      <c r="J342" s="237">
        <f>ROUND(I342*H342,2)</f>
        <v>0</v>
      </c>
      <c r="K342" s="233" t="s">
        <v>21</v>
      </c>
      <c r="L342" s="70"/>
      <c r="M342" s="238" t="s">
        <v>21</v>
      </c>
      <c r="N342" s="239" t="s">
        <v>49</v>
      </c>
      <c r="O342" s="45"/>
      <c r="P342" s="240">
        <f>O342*H342</f>
        <v>0</v>
      </c>
      <c r="Q342" s="240">
        <v>0.053999999999999999</v>
      </c>
      <c r="R342" s="240">
        <f>Q342*H342</f>
        <v>0.053999999999999999</v>
      </c>
      <c r="S342" s="240">
        <v>0</v>
      </c>
      <c r="T342" s="241">
        <f>S342*H342</f>
        <v>0</v>
      </c>
      <c r="AR342" s="21" t="s">
        <v>383</v>
      </c>
      <c r="AT342" s="21" t="s">
        <v>153</v>
      </c>
      <c r="AU342" s="21" t="s">
        <v>88</v>
      </c>
      <c r="AY342" s="21" t="s">
        <v>149</v>
      </c>
      <c r="BE342" s="242">
        <f>IF(N342="základní",J342,0)</f>
        <v>0</v>
      </c>
      <c r="BF342" s="242">
        <f>IF(N342="snížená",J342,0)</f>
        <v>0</v>
      </c>
      <c r="BG342" s="242">
        <f>IF(N342="zákl. přenesená",J342,0)</f>
        <v>0</v>
      </c>
      <c r="BH342" s="242">
        <f>IF(N342="sníž. přenesená",J342,0)</f>
        <v>0</v>
      </c>
      <c r="BI342" s="242">
        <f>IF(N342="nulová",J342,0)</f>
        <v>0</v>
      </c>
      <c r="BJ342" s="21" t="s">
        <v>86</v>
      </c>
      <c r="BK342" s="242">
        <f>ROUND(I342*H342,2)</f>
        <v>0</v>
      </c>
      <c r="BL342" s="21" t="s">
        <v>383</v>
      </c>
      <c r="BM342" s="21" t="s">
        <v>768</v>
      </c>
    </row>
    <row r="343" s="1" customFormat="1">
      <c r="B343" s="44"/>
      <c r="C343" s="72"/>
      <c r="D343" s="243" t="s">
        <v>159</v>
      </c>
      <c r="E343" s="72"/>
      <c r="F343" s="244" t="s">
        <v>769</v>
      </c>
      <c r="G343" s="72"/>
      <c r="H343" s="72"/>
      <c r="I343" s="201"/>
      <c r="J343" s="72"/>
      <c r="K343" s="72"/>
      <c r="L343" s="70"/>
      <c r="M343" s="245"/>
      <c r="N343" s="45"/>
      <c r="O343" s="45"/>
      <c r="P343" s="45"/>
      <c r="Q343" s="45"/>
      <c r="R343" s="45"/>
      <c r="S343" s="45"/>
      <c r="T343" s="93"/>
      <c r="AT343" s="21" t="s">
        <v>159</v>
      </c>
      <c r="AU343" s="21" t="s">
        <v>88</v>
      </c>
    </row>
    <row r="344" s="1" customFormat="1" ht="16.5" customHeight="1">
      <c r="B344" s="44"/>
      <c r="C344" s="231" t="s">
        <v>770</v>
      </c>
      <c r="D344" s="231" t="s">
        <v>153</v>
      </c>
      <c r="E344" s="232" t="s">
        <v>771</v>
      </c>
      <c r="F344" s="233" t="s">
        <v>772</v>
      </c>
      <c r="G344" s="234" t="s">
        <v>164</v>
      </c>
      <c r="H344" s="235">
        <v>0.39300000000000002</v>
      </c>
      <c r="I344" s="236"/>
      <c r="J344" s="237">
        <f>ROUND(I344*H344,2)</f>
        <v>0</v>
      </c>
      <c r="K344" s="233" t="s">
        <v>21</v>
      </c>
      <c r="L344" s="70"/>
      <c r="M344" s="238" t="s">
        <v>21</v>
      </c>
      <c r="N344" s="239" t="s">
        <v>49</v>
      </c>
      <c r="O344" s="45"/>
      <c r="P344" s="240">
        <f>O344*H344</f>
        <v>0</v>
      </c>
      <c r="Q344" s="240">
        <v>0</v>
      </c>
      <c r="R344" s="240">
        <f>Q344*H344</f>
        <v>0</v>
      </c>
      <c r="S344" s="240">
        <v>0</v>
      </c>
      <c r="T344" s="241">
        <f>S344*H344</f>
        <v>0</v>
      </c>
      <c r="AR344" s="21" t="s">
        <v>383</v>
      </c>
      <c r="AT344" s="21" t="s">
        <v>153</v>
      </c>
      <c r="AU344" s="21" t="s">
        <v>88</v>
      </c>
      <c r="AY344" s="21" t="s">
        <v>149</v>
      </c>
      <c r="BE344" s="242">
        <f>IF(N344="základní",J344,0)</f>
        <v>0</v>
      </c>
      <c r="BF344" s="242">
        <f>IF(N344="snížená",J344,0)</f>
        <v>0</v>
      </c>
      <c r="BG344" s="242">
        <f>IF(N344="zákl. přenesená",J344,0)</f>
        <v>0</v>
      </c>
      <c r="BH344" s="242">
        <f>IF(N344="sníž. přenesená",J344,0)</f>
        <v>0</v>
      </c>
      <c r="BI344" s="242">
        <f>IF(N344="nulová",J344,0)</f>
        <v>0</v>
      </c>
      <c r="BJ344" s="21" t="s">
        <v>86</v>
      </c>
      <c r="BK344" s="242">
        <f>ROUND(I344*H344,2)</f>
        <v>0</v>
      </c>
      <c r="BL344" s="21" t="s">
        <v>383</v>
      </c>
      <c r="BM344" s="21" t="s">
        <v>773</v>
      </c>
    </row>
    <row r="345" s="1" customFormat="1" ht="16.5" customHeight="1">
      <c r="B345" s="44"/>
      <c r="C345" s="231" t="s">
        <v>774</v>
      </c>
      <c r="D345" s="231" t="s">
        <v>153</v>
      </c>
      <c r="E345" s="232" t="s">
        <v>775</v>
      </c>
      <c r="F345" s="233" t="s">
        <v>776</v>
      </c>
      <c r="G345" s="234" t="s">
        <v>164</v>
      </c>
      <c r="H345" s="235">
        <v>0.39300000000000002</v>
      </c>
      <c r="I345" s="236"/>
      <c r="J345" s="237">
        <f>ROUND(I345*H345,2)</f>
        <v>0</v>
      </c>
      <c r="K345" s="233" t="s">
        <v>21</v>
      </c>
      <c r="L345" s="70"/>
      <c r="M345" s="238" t="s">
        <v>21</v>
      </c>
      <c r="N345" s="239" t="s">
        <v>49</v>
      </c>
      <c r="O345" s="45"/>
      <c r="P345" s="240">
        <f>O345*H345</f>
        <v>0</v>
      </c>
      <c r="Q345" s="240">
        <v>0</v>
      </c>
      <c r="R345" s="240">
        <f>Q345*H345</f>
        <v>0</v>
      </c>
      <c r="S345" s="240">
        <v>0</v>
      </c>
      <c r="T345" s="241">
        <f>S345*H345</f>
        <v>0</v>
      </c>
      <c r="AR345" s="21" t="s">
        <v>383</v>
      </c>
      <c r="AT345" s="21" t="s">
        <v>153</v>
      </c>
      <c r="AU345" s="21" t="s">
        <v>88</v>
      </c>
      <c r="AY345" s="21" t="s">
        <v>149</v>
      </c>
      <c r="BE345" s="242">
        <f>IF(N345="základní",J345,0)</f>
        <v>0</v>
      </c>
      <c r="BF345" s="242">
        <f>IF(N345="snížená",J345,0)</f>
        <v>0</v>
      </c>
      <c r="BG345" s="242">
        <f>IF(N345="zákl. přenesená",J345,0)</f>
        <v>0</v>
      </c>
      <c r="BH345" s="242">
        <f>IF(N345="sníž. přenesená",J345,0)</f>
        <v>0</v>
      </c>
      <c r="BI345" s="242">
        <f>IF(N345="nulová",J345,0)</f>
        <v>0</v>
      </c>
      <c r="BJ345" s="21" t="s">
        <v>86</v>
      </c>
      <c r="BK345" s="242">
        <f>ROUND(I345*H345,2)</f>
        <v>0</v>
      </c>
      <c r="BL345" s="21" t="s">
        <v>383</v>
      </c>
      <c r="BM345" s="21" t="s">
        <v>777</v>
      </c>
    </row>
    <row r="346" s="11" customFormat="1" ht="29.88" customHeight="1">
      <c r="B346" s="215"/>
      <c r="C346" s="216"/>
      <c r="D346" s="217" t="s">
        <v>77</v>
      </c>
      <c r="E346" s="229" t="s">
        <v>778</v>
      </c>
      <c r="F346" s="229" t="s">
        <v>779</v>
      </c>
      <c r="G346" s="216"/>
      <c r="H346" s="216"/>
      <c r="I346" s="219"/>
      <c r="J346" s="230">
        <f>BK346</f>
        <v>0</v>
      </c>
      <c r="K346" s="216"/>
      <c r="L346" s="221"/>
      <c r="M346" s="222"/>
      <c r="N346" s="223"/>
      <c r="O346" s="223"/>
      <c r="P346" s="224">
        <f>SUM(P347:P353)</f>
        <v>0</v>
      </c>
      <c r="Q346" s="223"/>
      <c r="R346" s="224">
        <f>SUM(R347:R353)</f>
        <v>0.15937799999999999</v>
      </c>
      <c r="S346" s="223"/>
      <c r="T346" s="225">
        <f>SUM(T347:T353)</f>
        <v>0</v>
      </c>
      <c r="AR346" s="226" t="s">
        <v>88</v>
      </c>
      <c r="AT346" s="227" t="s">
        <v>77</v>
      </c>
      <c r="AU346" s="227" t="s">
        <v>86</v>
      </c>
      <c r="AY346" s="226" t="s">
        <v>149</v>
      </c>
      <c r="BK346" s="228">
        <f>SUM(BK347:BK353)</f>
        <v>0</v>
      </c>
    </row>
    <row r="347" s="1" customFormat="1" ht="25.5" customHeight="1">
      <c r="B347" s="44"/>
      <c r="C347" s="231" t="s">
        <v>780</v>
      </c>
      <c r="D347" s="231" t="s">
        <v>153</v>
      </c>
      <c r="E347" s="232" t="s">
        <v>781</v>
      </c>
      <c r="F347" s="233" t="s">
        <v>782</v>
      </c>
      <c r="G347" s="234" t="s">
        <v>177</v>
      </c>
      <c r="H347" s="235">
        <v>662.39999999999998</v>
      </c>
      <c r="I347" s="236"/>
      <c r="J347" s="237">
        <f>ROUND(I347*H347,2)</f>
        <v>0</v>
      </c>
      <c r="K347" s="233" t="s">
        <v>21</v>
      </c>
      <c r="L347" s="70"/>
      <c r="M347" s="238" t="s">
        <v>21</v>
      </c>
      <c r="N347" s="239" t="s">
        <v>49</v>
      </c>
      <c r="O347" s="45"/>
      <c r="P347" s="240">
        <f>O347*H347</f>
        <v>0</v>
      </c>
      <c r="Q347" s="240">
        <v>0.00022000000000000001</v>
      </c>
      <c r="R347" s="240">
        <f>Q347*H347</f>
        <v>0.145728</v>
      </c>
      <c r="S347" s="240">
        <v>0</v>
      </c>
      <c r="T347" s="241">
        <f>S347*H347</f>
        <v>0</v>
      </c>
      <c r="AR347" s="21" t="s">
        <v>383</v>
      </c>
      <c r="AT347" s="21" t="s">
        <v>153</v>
      </c>
      <c r="AU347" s="21" t="s">
        <v>88</v>
      </c>
      <c r="AY347" s="21" t="s">
        <v>149</v>
      </c>
      <c r="BE347" s="242">
        <f>IF(N347="základní",J347,0)</f>
        <v>0</v>
      </c>
      <c r="BF347" s="242">
        <f>IF(N347="snížená",J347,0)</f>
        <v>0</v>
      </c>
      <c r="BG347" s="242">
        <f>IF(N347="zákl. přenesená",J347,0)</f>
        <v>0</v>
      </c>
      <c r="BH347" s="242">
        <f>IF(N347="sníž. přenesená",J347,0)</f>
        <v>0</v>
      </c>
      <c r="BI347" s="242">
        <f>IF(N347="nulová",J347,0)</f>
        <v>0</v>
      </c>
      <c r="BJ347" s="21" t="s">
        <v>86</v>
      </c>
      <c r="BK347" s="242">
        <f>ROUND(I347*H347,2)</f>
        <v>0</v>
      </c>
      <c r="BL347" s="21" t="s">
        <v>383</v>
      </c>
      <c r="BM347" s="21" t="s">
        <v>783</v>
      </c>
    </row>
    <row r="348" s="1" customFormat="1">
      <c r="B348" s="44"/>
      <c r="C348" s="72"/>
      <c r="D348" s="243" t="s">
        <v>159</v>
      </c>
      <c r="E348" s="72"/>
      <c r="F348" s="244" t="s">
        <v>784</v>
      </c>
      <c r="G348" s="72"/>
      <c r="H348" s="72"/>
      <c r="I348" s="201"/>
      <c r="J348" s="72"/>
      <c r="K348" s="72"/>
      <c r="L348" s="70"/>
      <c r="M348" s="245"/>
      <c r="N348" s="45"/>
      <c r="O348" s="45"/>
      <c r="P348" s="45"/>
      <c r="Q348" s="45"/>
      <c r="R348" s="45"/>
      <c r="S348" s="45"/>
      <c r="T348" s="93"/>
      <c r="AT348" s="21" t="s">
        <v>159</v>
      </c>
      <c r="AU348" s="21" t="s">
        <v>88</v>
      </c>
    </row>
    <row r="349" s="1" customFormat="1" ht="25.5" customHeight="1">
      <c r="B349" s="44"/>
      <c r="C349" s="231" t="s">
        <v>785</v>
      </c>
      <c r="D349" s="231" t="s">
        <v>153</v>
      </c>
      <c r="E349" s="232" t="s">
        <v>786</v>
      </c>
      <c r="F349" s="233" t="s">
        <v>787</v>
      </c>
      <c r="G349" s="234" t="s">
        <v>177</v>
      </c>
      <c r="H349" s="235">
        <v>35</v>
      </c>
      <c r="I349" s="236"/>
      <c r="J349" s="237">
        <f>ROUND(I349*H349,2)</f>
        <v>0</v>
      </c>
      <c r="K349" s="233" t="s">
        <v>21</v>
      </c>
      <c r="L349" s="70"/>
      <c r="M349" s="238" t="s">
        <v>21</v>
      </c>
      <c r="N349" s="239" t="s">
        <v>49</v>
      </c>
      <c r="O349" s="45"/>
      <c r="P349" s="240">
        <f>O349*H349</f>
        <v>0</v>
      </c>
      <c r="Q349" s="240">
        <v>8.0000000000000007E-05</v>
      </c>
      <c r="R349" s="240">
        <f>Q349*H349</f>
        <v>0.0028000000000000004</v>
      </c>
      <c r="S349" s="240">
        <v>0</v>
      </c>
      <c r="T349" s="241">
        <f>S349*H349</f>
        <v>0</v>
      </c>
      <c r="AR349" s="21" t="s">
        <v>383</v>
      </c>
      <c r="AT349" s="21" t="s">
        <v>153</v>
      </c>
      <c r="AU349" s="21" t="s">
        <v>88</v>
      </c>
      <c r="AY349" s="21" t="s">
        <v>149</v>
      </c>
      <c r="BE349" s="242">
        <f>IF(N349="základní",J349,0)</f>
        <v>0</v>
      </c>
      <c r="BF349" s="242">
        <f>IF(N349="snížená",J349,0)</f>
        <v>0</v>
      </c>
      <c r="BG349" s="242">
        <f>IF(N349="zákl. přenesená",J349,0)</f>
        <v>0</v>
      </c>
      <c r="BH349" s="242">
        <f>IF(N349="sníž. přenesená",J349,0)</f>
        <v>0</v>
      </c>
      <c r="BI349" s="242">
        <f>IF(N349="nulová",J349,0)</f>
        <v>0</v>
      </c>
      <c r="BJ349" s="21" t="s">
        <v>86</v>
      </c>
      <c r="BK349" s="242">
        <f>ROUND(I349*H349,2)</f>
        <v>0</v>
      </c>
      <c r="BL349" s="21" t="s">
        <v>383</v>
      </c>
      <c r="BM349" s="21" t="s">
        <v>788</v>
      </c>
    </row>
    <row r="350" s="1" customFormat="1">
      <c r="B350" s="44"/>
      <c r="C350" s="72"/>
      <c r="D350" s="243" t="s">
        <v>159</v>
      </c>
      <c r="E350" s="72"/>
      <c r="F350" s="244" t="s">
        <v>789</v>
      </c>
      <c r="G350" s="72"/>
      <c r="H350" s="72"/>
      <c r="I350" s="201"/>
      <c r="J350" s="72"/>
      <c r="K350" s="72"/>
      <c r="L350" s="70"/>
      <c r="M350" s="245"/>
      <c r="N350" s="45"/>
      <c r="O350" s="45"/>
      <c r="P350" s="45"/>
      <c r="Q350" s="45"/>
      <c r="R350" s="45"/>
      <c r="S350" s="45"/>
      <c r="T350" s="93"/>
      <c r="AT350" s="21" t="s">
        <v>159</v>
      </c>
      <c r="AU350" s="21" t="s">
        <v>88</v>
      </c>
    </row>
    <row r="351" s="1" customFormat="1" ht="16.5" customHeight="1">
      <c r="B351" s="44"/>
      <c r="C351" s="231" t="s">
        <v>790</v>
      </c>
      <c r="D351" s="231" t="s">
        <v>153</v>
      </c>
      <c r="E351" s="232" t="s">
        <v>791</v>
      </c>
      <c r="F351" s="233" t="s">
        <v>792</v>
      </c>
      <c r="G351" s="234" t="s">
        <v>177</v>
      </c>
      <c r="H351" s="235">
        <v>35</v>
      </c>
      <c r="I351" s="236"/>
      <c r="J351" s="237">
        <f>ROUND(I351*H351,2)</f>
        <v>0</v>
      </c>
      <c r="K351" s="233" t="s">
        <v>21</v>
      </c>
      <c r="L351" s="70"/>
      <c r="M351" s="238" t="s">
        <v>21</v>
      </c>
      <c r="N351" s="239" t="s">
        <v>49</v>
      </c>
      <c r="O351" s="45"/>
      <c r="P351" s="240">
        <f>O351*H351</f>
        <v>0</v>
      </c>
      <c r="Q351" s="240">
        <v>0.00013999999999999999</v>
      </c>
      <c r="R351" s="240">
        <f>Q351*H351</f>
        <v>0.0048999999999999998</v>
      </c>
      <c r="S351" s="240">
        <v>0</v>
      </c>
      <c r="T351" s="241">
        <f>S351*H351</f>
        <v>0</v>
      </c>
      <c r="AR351" s="21" t="s">
        <v>383</v>
      </c>
      <c r="AT351" s="21" t="s">
        <v>153</v>
      </c>
      <c r="AU351" s="21" t="s">
        <v>88</v>
      </c>
      <c r="AY351" s="21" t="s">
        <v>149</v>
      </c>
      <c r="BE351" s="242">
        <f>IF(N351="základní",J351,0)</f>
        <v>0</v>
      </c>
      <c r="BF351" s="242">
        <f>IF(N351="snížená",J351,0)</f>
        <v>0</v>
      </c>
      <c r="BG351" s="242">
        <f>IF(N351="zákl. přenesená",J351,0)</f>
        <v>0</v>
      </c>
      <c r="BH351" s="242">
        <f>IF(N351="sníž. přenesená",J351,0)</f>
        <v>0</v>
      </c>
      <c r="BI351" s="242">
        <f>IF(N351="nulová",J351,0)</f>
        <v>0</v>
      </c>
      <c r="BJ351" s="21" t="s">
        <v>86</v>
      </c>
      <c r="BK351" s="242">
        <f>ROUND(I351*H351,2)</f>
        <v>0</v>
      </c>
      <c r="BL351" s="21" t="s">
        <v>383</v>
      </c>
      <c r="BM351" s="21" t="s">
        <v>793</v>
      </c>
    </row>
    <row r="352" s="1" customFormat="1" ht="16.5" customHeight="1">
      <c r="B352" s="44"/>
      <c r="C352" s="231" t="s">
        <v>794</v>
      </c>
      <c r="D352" s="231" t="s">
        <v>153</v>
      </c>
      <c r="E352" s="232" t="s">
        <v>795</v>
      </c>
      <c r="F352" s="233" t="s">
        <v>796</v>
      </c>
      <c r="G352" s="234" t="s">
        <v>177</v>
      </c>
      <c r="H352" s="235">
        <v>35</v>
      </c>
      <c r="I352" s="236"/>
      <c r="J352" s="237">
        <f>ROUND(I352*H352,2)</f>
        <v>0</v>
      </c>
      <c r="K352" s="233" t="s">
        <v>21</v>
      </c>
      <c r="L352" s="70"/>
      <c r="M352" s="238" t="s">
        <v>21</v>
      </c>
      <c r="N352" s="239" t="s">
        <v>49</v>
      </c>
      <c r="O352" s="45"/>
      <c r="P352" s="240">
        <f>O352*H352</f>
        <v>0</v>
      </c>
      <c r="Q352" s="240">
        <v>0.00017000000000000001</v>
      </c>
      <c r="R352" s="240">
        <f>Q352*H352</f>
        <v>0.0059500000000000004</v>
      </c>
      <c r="S352" s="240">
        <v>0</v>
      </c>
      <c r="T352" s="241">
        <f>S352*H352</f>
        <v>0</v>
      </c>
      <c r="AR352" s="21" t="s">
        <v>383</v>
      </c>
      <c r="AT352" s="21" t="s">
        <v>153</v>
      </c>
      <c r="AU352" s="21" t="s">
        <v>88</v>
      </c>
      <c r="AY352" s="21" t="s">
        <v>149</v>
      </c>
      <c r="BE352" s="242">
        <f>IF(N352="základní",J352,0)</f>
        <v>0</v>
      </c>
      <c r="BF352" s="242">
        <f>IF(N352="snížená",J352,0)</f>
        <v>0</v>
      </c>
      <c r="BG352" s="242">
        <f>IF(N352="zákl. přenesená",J352,0)</f>
        <v>0</v>
      </c>
      <c r="BH352" s="242">
        <f>IF(N352="sníž. přenesená",J352,0)</f>
        <v>0</v>
      </c>
      <c r="BI352" s="242">
        <f>IF(N352="nulová",J352,0)</f>
        <v>0</v>
      </c>
      <c r="BJ352" s="21" t="s">
        <v>86</v>
      </c>
      <c r="BK352" s="242">
        <f>ROUND(I352*H352,2)</f>
        <v>0</v>
      </c>
      <c r="BL352" s="21" t="s">
        <v>383</v>
      </c>
      <c r="BM352" s="21" t="s">
        <v>797</v>
      </c>
    </row>
    <row r="353" s="1" customFormat="1" ht="25.5" customHeight="1">
      <c r="B353" s="44"/>
      <c r="C353" s="231" t="s">
        <v>798</v>
      </c>
      <c r="D353" s="231" t="s">
        <v>153</v>
      </c>
      <c r="E353" s="232" t="s">
        <v>799</v>
      </c>
      <c r="F353" s="233" t="s">
        <v>800</v>
      </c>
      <c r="G353" s="234" t="s">
        <v>177</v>
      </c>
      <c r="H353" s="235">
        <v>35</v>
      </c>
      <c r="I353" s="236"/>
      <c r="J353" s="237">
        <f>ROUND(I353*H353,2)</f>
        <v>0</v>
      </c>
      <c r="K353" s="233" t="s">
        <v>21</v>
      </c>
      <c r="L353" s="70"/>
      <c r="M353" s="238" t="s">
        <v>21</v>
      </c>
      <c r="N353" s="239" t="s">
        <v>49</v>
      </c>
      <c r="O353" s="45"/>
      <c r="P353" s="240">
        <f>O353*H353</f>
        <v>0</v>
      </c>
      <c r="Q353" s="240">
        <v>0</v>
      </c>
      <c r="R353" s="240">
        <f>Q353*H353</f>
        <v>0</v>
      </c>
      <c r="S353" s="240">
        <v>0</v>
      </c>
      <c r="T353" s="241">
        <f>S353*H353</f>
        <v>0</v>
      </c>
      <c r="AR353" s="21" t="s">
        <v>383</v>
      </c>
      <c r="AT353" s="21" t="s">
        <v>153</v>
      </c>
      <c r="AU353" s="21" t="s">
        <v>88</v>
      </c>
      <c r="AY353" s="21" t="s">
        <v>149</v>
      </c>
      <c r="BE353" s="242">
        <f>IF(N353="základní",J353,0)</f>
        <v>0</v>
      </c>
      <c r="BF353" s="242">
        <f>IF(N353="snížená",J353,0)</f>
        <v>0</v>
      </c>
      <c r="BG353" s="242">
        <f>IF(N353="zákl. přenesená",J353,0)</f>
        <v>0</v>
      </c>
      <c r="BH353" s="242">
        <f>IF(N353="sníž. přenesená",J353,0)</f>
        <v>0</v>
      </c>
      <c r="BI353" s="242">
        <f>IF(N353="nulová",J353,0)</f>
        <v>0</v>
      </c>
      <c r="BJ353" s="21" t="s">
        <v>86</v>
      </c>
      <c r="BK353" s="242">
        <f>ROUND(I353*H353,2)</f>
        <v>0</v>
      </c>
      <c r="BL353" s="21" t="s">
        <v>383</v>
      </c>
      <c r="BM353" s="21" t="s">
        <v>801</v>
      </c>
    </row>
    <row r="354" s="11" customFormat="1" ht="29.88" customHeight="1">
      <c r="B354" s="215"/>
      <c r="C354" s="216"/>
      <c r="D354" s="217" t="s">
        <v>77</v>
      </c>
      <c r="E354" s="229" t="s">
        <v>802</v>
      </c>
      <c r="F354" s="229" t="s">
        <v>779</v>
      </c>
      <c r="G354" s="216"/>
      <c r="H354" s="216"/>
      <c r="I354" s="219"/>
      <c r="J354" s="230">
        <f>BK354</f>
        <v>0</v>
      </c>
      <c r="K354" s="216"/>
      <c r="L354" s="221"/>
      <c r="M354" s="222"/>
      <c r="N354" s="223"/>
      <c r="O354" s="223"/>
      <c r="P354" s="224">
        <f>SUM(P355:P359)</f>
        <v>0</v>
      </c>
      <c r="Q354" s="223"/>
      <c r="R354" s="224">
        <f>SUM(R355:R359)</f>
        <v>0.014789999999999999</v>
      </c>
      <c r="S354" s="223"/>
      <c r="T354" s="225">
        <f>SUM(T355:T359)</f>
        <v>0</v>
      </c>
      <c r="AR354" s="226" t="s">
        <v>88</v>
      </c>
      <c r="AT354" s="227" t="s">
        <v>77</v>
      </c>
      <c r="AU354" s="227" t="s">
        <v>86</v>
      </c>
      <c r="AY354" s="226" t="s">
        <v>149</v>
      </c>
      <c r="BK354" s="228">
        <f>SUM(BK355:BK359)</f>
        <v>0</v>
      </c>
    </row>
    <row r="355" s="1" customFormat="1" ht="16.5" customHeight="1">
      <c r="B355" s="44"/>
      <c r="C355" s="231" t="s">
        <v>803</v>
      </c>
      <c r="D355" s="231" t="s">
        <v>153</v>
      </c>
      <c r="E355" s="232" t="s">
        <v>804</v>
      </c>
      <c r="F355" s="233" t="s">
        <v>805</v>
      </c>
      <c r="G355" s="234" t="s">
        <v>177</v>
      </c>
      <c r="H355" s="235">
        <v>300</v>
      </c>
      <c r="I355" s="236"/>
      <c r="J355" s="237">
        <f>ROUND(I355*H355,2)</f>
        <v>0</v>
      </c>
      <c r="K355" s="233" t="s">
        <v>21</v>
      </c>
      <c r="L355" s="70"/>
      <c r="M355" s="238" t="s">
        <v>21</v>
      </c>
      <c r="N355" s="239" t="s">
        <v>49</v>
      </c>
      <c r="O355" s="45"/>
      <c r="P355" s="240">
        <f>O355*H355</f>
        <v>0</v>
      </c>
      <c r="Q355" s="240">
        <v>0</v>
      </c>
      <c r="R355" s="240">
        <f>Q355*H355</f>
        <v>0</v>
      </c>
      <c r="S355" s="240">
        <v>0</v>
      </c>
      <c r="T355" s="241">
        <f>S355*H355</f>
        <v>0</v>
      </c>
      <c r="AR355" s="21" t="s">
        <v>383</v>
      </c>
      <c r="AT355" s="21" t="s">
        <v>153</v>
      </c>
      <c r="AU355" s="21" t="s">
        <v>88</v>
      </c>
      <c r="AY355" s="21" t="s">
        <v>149</v>
      </c>
      <c r="BE355" s="242">
        <f>IF(N355="základní",J355,0)</f>
        <v>0</v>
      </c>
      <c r="BF355" s="242">
        <f>IF(N355="snížená",J355,0)</f>
        <v>0</v>
      </c>
      <c r="BG355" s="242">
        <f>IF(N355="zákl. přenesená",J355,0)</f>
        <v>0</v>
      </c>
      <c r="BH355" s="242">
        <f>IF(N355="sníž. přenesená",J355,0)</f>
        <v>0</v>
      </c>
      <c r="BI355" s="242">
        <f>IF(N355="nulová",J355,0)</f>
        <v>0</v>
      </c>
      <c r="BJ355" s="21" t="s">
        <v>86</v>
      </c>
      <c r="BK355" s="242">
        <f>ROUND(I355*H355,2)</f>
        <v>0</v>
      </c>
      <c r="BL355" s="21" t="s">
        <v>383</v>
      </c>
      <c r="BM355" s="21" t="s">
        <v>806</v>
      </c>
    </row>
    <row r="356" s="1" customFormat="1">
      <c r="B356" s="44"/>
      <c r="C356" s="72"/>
      <c r="D356" s="243" t="s">
        <v>159</v>
      </c>
      <c r="E356" s="72"/>
      <c r="F356" s="244" t="s">
        <v>807</v>
      </c>
      <c r="G356" s="72"/>
      <c r="H356" s="72"/>
      <c r="I356" s="201"/>
      <c r="J356" s="72"/>
      <c r="K356" s="72"/>
      <c r="L356" s="70"/>
      <c r="M356" s="245"/>
      <c r="N356" s="45"/>
      <c r="O356" s="45"/>
      <c r="P356" s="45"/>
      <c r="Q356" s="45"/>
      <c r="R356" s="45"/>
      <c r="S356" s="45"/>
      <c r="T356" s="93"/>
      <c r="AT356" s="21" t="s">
        <v>159</v>
      </c>
      <c r="AU356" s="21" t="s">
        <v>88</v>
      </c>
    </row>
    <row r="357" s="1" customFormat="1" ht="16.5" customHeight="1">
      <c r="B357" s="44"/>
      <c r="C357" s="246" t="s">
        <v>808</v>
      </c>
      <c r="D357" s="246" t="s">
        <v>168</v>
      </c>
      <c r="E357" s="247" t="s">
        <v>809</v>
      </c>
      <c r="F357" s="248" t="s">
        <v>810</v>
      </c>
      <c r="G357" s="249" t="s">
        <v>177</v>
      </c>
      <c r="H357" s="250">
        <v>315</v>
      </c>
      <c r="I357" s="251"/>
      <c r="J357" s="252">
        <f>ROUND(I357*H357,2)</f>
        <v>0</v>
      </c>
      <c r="K357" s="248" t="s">
        <v>21</v>
      </c>
      <c r="L357" s="253"/>
      <c r="M357" s="254" t="s">
        <v>21</v>
      </c>
      <c r="N357" s="255" t="s">
        <v>49</v>
      </c>
      <c r="O357" s="45"/>
      <c r="P357" s="240">
        <f>O357*H357</f>
        <v>0</v>
      </c>
      <c r="Q357" s="240">
        <v>0</v>
      </c>
      <c r="R357" s="240">
        <f>Q357*H357</f>
        <v>0</v>
      </c>
      <c r="S357" s="240">
        <v>0</v>
      </c>
      <c r="T357" s="241">
        <f>S357*H357</f>
        <v>0</v>
      </c>
      <c r="AR357" s="21" t="s">
        <v>394</v>
      </c>
      <c r="AT357" s="21" t="s">
        <v>168</v>
      </c>
      <c r="AU357" s="21" t="s">
        <v>88</v>
      </c>
      <c r="AY357" s="21" t="s">
        <v>149</v>
      </c>
      <c r="BE357" s="242">
        <f>IF(N357="základní",J357,0)</f>
        <v>0</v>
      </c>
      <c r="BF357" s="242">
        <f>IF(N357="snížená",J357,0)</f>
        <v>0</v>
      </c>
      <c r="BG357" s="242">
        <f>IF(N357="zákl. přenesená",J357,0)</f>
        <v>0</v>
      </c>
      <c r="BH357" s="242">
        <f>IF(N357="sníž. přenesená",J357,0)</f>
        <v>0</v>
      </c>
      <c r="BI357" s="242">
        <f>IF(N357="nulová",J357,0)</f>
        <v>0</v>
      </c>
      <c r="BJ357" s="21" t="s">
        <v>86</v>
      </c>
      <c r="BK357" s="242">
        <f>ROUND(I357*H357,2)</f>
        <v>0</v>
      </c>
      <c r="BL357" s="21" t="s">
        <v>383</v>
      </c>
      <c r="BM357" s="21" t="s">
        <v>811</v>
      </c>
    </row>
    <row r="358" s="1" customFormat="1" ht="25.5" customHeight="1">
      <c r="B358" s="44"/>
      <c r="C358" s="231" t="s">
        <v>812</v>
      </c>
      <c r="D358" s="231" t="s">
        <v>153</v>
      </c>
      <c r="E358" s="232" t="s">
        <v>813</v>
      </c>
      <c r="F358" s="233" t="s">
        <v>814</v>
      </c>
      <c r="G358" s="234" t="s">
        <v>177</v>
      </c>
      <c r="H358" s="235">
        <v>51</v>
      </c>
      <c r="I358" s="236"/>
      <c r="J358" s="237">
        <f>ROUND(I358*H358,2)</f>
        <v>0</v>
      </c>
      <c r="K358" s="233" t="s">
        <v>21</v>
      </c>
      <c r="L358" s="70"/>
      <c r="M358" s="238" t="s">
        <v>21</v>
      </c>
      <c r="N358" s="239" t="s">
        <v>49</v>
      </c>
      <c r="O358" s="45"/>
      <c r="P358" s="240">
        <f>O358*H358</f>
        <v>0</v>
      </c>
      <c r="Q358" s="240">
        <v>0.00029</v>
      </c>
      <c r="R358" s="240">
        <f>Q358*H358</f>
        <v>0.014789999999999999</v>
      </c>
      <c r="S358" s="240">
        <v>0</v>
      </c>
      <c r="T358" s="241">
        <f>S358*H358</f>
        <v>0</v>
      </c>
      <c r="AR358" s="21" t="s">
        <v>383</v>
      </c>
      <c r="AT358" s="21" t="s">
        <v>153</v>
      </c>
      <c r="AU358" s="21" t="s">
        <v>88</v>
      </c>
      <c r="AY358" s="21" t="s">
        <v>149</v>
      </c>
      <c r="BE358" s="242">
        <f>IF(N358="základní",J358,0)</f>
        <v>0</v>
      </c>
      <c r="BF358" s="242">
        <f>IF(N358="snížená",J358,0)</f>
        <v>0</v>
      </c>
      <c r="BG358" s="242">
        <f>IF(N358="zákl. přenesená",J358,0)</f>
        <v>0</v>
      </c>
      <c r="BH358" s="242">
        <f>IF(N358="sníž. přenesená",J358,0)</f>
        <v>0</v>
      </c>
      <c r="BI358" s="242">
        <f>IF(N358="nulová",J358,0)</f>
        <v>0</v>
      </c>
      <c r="BJ358" s="21" t="s">
        <v>86</v>
      </c>
      <c r="BK358" s="242">
        <f>ROUND(I358*H358,2)</f>
        <v>0</v>
      </c>
      <c r="BL358" s="21" t="s">
        <v>383</v>
      </c>
      <c r="BM358" s="21" t="s">
        <v>815</v>
      </c>
    </row>
    <row r="359" s="1" customFormat="1">
      <c r="B359" s="44"/>
      <c r="C359" s="72"/>
      <c r="D359" s="243" t="s">
        <v>159</v>
      </c>
      <c r="E359" s="72"/>
      <c r="F359" s="244" t="s">
        <v>816</v>
      </c>
      <c r="G359" s="72"/>
      <c r="H359" s="72"/>
      <c r="I359" s="201"/>
      <c r="J359" s="72"/>
      <c r="K359" s="72"/>
      <c r="L359" s="70"/>
      <c r="M359" s="245"/>
      <c r="N359" s="45"/>
      <c r="O359" s="45"/>
      <c r="P359" s="45"/>
      <c r="Q359" s="45"/>
      <c r="R359" s="45"/>
      <c r="S359" s="45"/>
      <c r="T359" s="93"/>
      <c r="AT359" s="21" t="s">
        <v>159</v>
      </c>
      <c r="AU359" s="21" t="s">
        <v>88</v>
      </c>
    </row>
    <row r="360" s="11" customFormat="1" ht="37.44" customHeight="1">
      <c r="B360" s="215"/>
      <c r="C360" s="216"/>
      <c r="D360" s="217" t="s">
        <v>77</v>
      </c>
      <c r="E360" s="218" t="s">
        <v>168</v>
      </c>
      <c r="F360" s="218" t="s">
        <v>817</v>
      </c>
      <c r="G360" s="216"/>
      <c r="H360" s="216"/>
      <c r="I360" s="219"/>
      <c r="J360" s="220">
        <f>BK360</f>
        <v>0</v>
      </c>
      <c r="K360" s="216"/>
      <c r="L360" s="221"/>
      <c r="M360" s="222"/>
      <c r="N360" s="223"/>
      <c r="O360" s="223"/>
      <c r="P360" s="224">
        <f>P361</f>
        <v>0</v>
      </c>
      <c r="Q360" s="223"/>
      <c r="R360" s="224">
        <f>R361</f>
        <v>0.015599999999999999</v>
      </c>
      <c r="S360" s="223"/>
      <c r="T360" s="225">
        <f>T361</f>
        <v>0</v>
      </c>
      <c r="AR360" s="226" t="s">
        <v>150</v>
      </c>
      <c r="AT360" s="227" t="s">
        <v>77</v>
      </c>
      <c r="AU360" s="227" t="s">
        <v>78</v>
      </c>
      <c r="AY360" s="226" t="s">
        <v>149</v>
      </c>
      <c r="BK360" s="228">
        <f>BK361</f>
        <v>0</v>
      </c>
    </row>
    <row r="361" s="11" customFormat="1" ht="19.92" customHeight="1">
      <c r="B361" s="215"/>
      <c r="C361" s="216"/>
      <c r="D361" s="217" t="s">
        <v>77</v>
      </c>
      <c r="E361" s="229" t="s">
        <v>818</v>
      </c>
      <c r="F361" s="229" t="s">
        <v>819</v>
      </c>
      <c r="G361" s="216"/>
      <c r="H361" s="216"/>
      <c r="I361" s="219"/>
      <c r="J361" s="230">
        <f>BK361</f>
        <v>0</v>
      </c>
      <c r="K361" s="216"/>
      <c r="L361" s="221"/>
      <c r="M361" s="222"/>
      <c r="N361" s="223"/>
      <c r="O361" s="223"/>
      <c r="P361" s="224">
        <f>SUM(P362:P363)</f>
        <v>0</v>
      </c>
      <c r="Q361" s="223"/>
      <c r="R361" s="224">
        <f>SUM(R362:R363)</f>
        <v>0.015599999999999999</v>
      </c>
      <c r="S361" s="223"/>
      <c r="T361" s="225">
        <f>SUM(T362:T363)</f>
        <v>0</v>
      </c>
      <c r="AR361" s="226" t="s">
        <v>150</v>
      </c>
      <c r="AT361" s="227" t="s">
        <v>77</v>
      </c>
      <c r="AU361" s="227" t="s">
        <v>86</v>
      </c>
      <c r="AY361" s="226" t="s">
        <v>149</v>
      </c>
      <c r="BK361" s="228">
        <f>SUM(BK362:BK363)</f>
        <v>0</v>
      </c>
    </row>
    <row r="362" s="1" customFormat="1" ht="16.5" customHeight="1">
      <c r="B362" s="44"/>
      <c r="C362" s="231" t="s">
        <v>820</v>
      </c>
      <c r="D362" s="231" t="s">
        <v>153</v>
      </c>
      <c r="E362" s="232" t="s">
        <v>821</v>
      </c>
      <c r="F362" s="233" t="s">
        <v>822</v>
      </c>
      <c r="G362" s="234" t="s">
        <v>177</v>
      </c>
      <c r="H362" s="235">
        <v>1.5</v>
      </c>
      <c r="I362" s="236"/>
      <c r="J362" s="237">
        <f>ROUND(I362*H362,2)</f>
        <v>0</v>
      </c>
      <c r="K362" s="233" t="s">
        <v>21</v>
      </c>
      <c r="L362" s="70"/>
      <c r="M362" s="238" t="s">
        <v>21</v>
      </c>
      <c r="N362" s="239" t="s">
        <v>49</v>
      </c>
      <c r="O362" s="45"/>
      <c r="P362" s="240">
        <f>O362*H362</f>
        <v>0</v>
      </c>
      <c r="Q362" s="240">
        <v>0</v>
      </c>
      <c r="R362" s="240">
        <f>Q362*H362</f>
        <v>0</v>
      </c>
      <c r="S362" s="240">
        <v>0</v>
      </c>
      <c r="T362" s="241">
        <f>S362*H362</f>
        <v>0</v>
      </c>
      <c r="AR362" s="21" t="s">
        <v>823</v>
      </c>
      <c r="AT362" s="21" t="s">
        <v>153</v>
      </c>
      <c r="AU362" s="21" t="s">
        <v>88</v>
      </c>
      <c r="AY362" s="21" t="s">
        <v>149</v>
      </c>
      <c r="BE362" s="242">
        <f>IF(N362="základní",J362,0)</f>
        <v>0</v>
      </c>
      <c r="BF362" s="242">
        <f>IF(N362="snížená",J362,0)</f>
        <v>0</v>
      </c>
      <c r="BG362" s="242">
        <f>IF(N362="zákl. přenesená",J362,0)</f>
        <v>0</v>
      </c>
      <c r="BH362" s="242">
        <f>IF(N362="sníž. přenesená",J362,0)</f>
        <v>0</v>
      </c>
      <c r="BI362" s="242">
        <f>IF(N362="nulová",J362,0)</f>
        <v>0</v>
      </c>
      <c r="BJ362" s="21" t="s">
        <v>86</v>
      </c>
      <c r="BK362" s="242">
        <f>ROUND(I362*H362,2)</f>
        <v>0</v>
      </c>
      <c r="BL362" s="21" t="s">
        <v>823</v>
      </c>
      <c r="BM362" s="21" t="s">
        <v>824</v>
      </c>
    </row>
    <row r="363" s="1" customFormat="1" ht="25.5" customHeight="1">
      <c r="B363" s="44"/>
      <c r="C363" s="231" t="s">
        <v>825</v>
      </c>
      <c r="D363" s="231" t="s">
        <v>153</v>
      </c>
      <c r="E363" s="232" t="s">
        <v>826</v>
      </c>
      <c r="F363" s="233" t="s">
        <v>827</v>
      </c>
      <c r="G363" s="234" t="s">
        <v>580</v>
      </c>
      <c r="H363" s="235">
        <v>20</v>
      </c>
      <c r="I363" s="236"/>
      <c r="J363" s="237">
        <f>ROUND(I363*H363,2)</f>
        <v>0</v>
      </c>
      <c r="K363" s="233" t="s">
        <v>21</v>
      </c>
      <c r="L363" s="70"/>
      <c r="M363" s="238" t="s">
        <v>21</v>
      </c>
      <c r="N363" s="256" t="s">
        <v>49</v>
      </c>
      <c r="O363" s="257"/>
      <c r="P363" s="258">
        <f>O363*H363</f>
        <v>0</v>
      </c>
      <c r="Q363" s="258">
        <v>0.00077999999999999999</v>
      </c>
      <c r="R363" s="258">
        <f>Q363*H363</f>
        <v>0.015599999999999999</v>
      </c>
      <c r="S363" s="258">
        <v>0</v>
      </c>
      <c r="T363" s="259">
        <f>S363*H363</f>
        <v>0</v>
      </c>
      <c r="AR363" s="21" t="s">
        <v>383</v>
      </c>
      <c r="AT363" s="21" t="s">
        <v>153</v>
      </c>
      <c r="AU363" s="21" t="s">
        <v>88</v>
      </c>
      <c r="AY363" s="21" t="s">
        <v>149</v>
      </c>
      <c r="BE363" s="242">
        <f>IF(N363="základní",J363,0)</f>
        <v>0</v>
      </c>
      <c r="BF363" s="242">
        <f>IF(N363="snížená",J363,0)</f>
        <v>0</v>
      </c>
      <c r="BG363" s="242">
        <f>IF(N363="zákl. přenesená",J363,0)</f>
        <v>0</v>
      </c>
      <c r="BH363" s="242">
        <f>IF(N363="sníž. přenesená",J363,0)</f>
        <v>0</v>
      </c>
      <c r="BI363" s="242">
        <f>IF(N363="nulová",J363,0)</f>
        <v>0</v>
      </c>
      <c r="BJ363" s="21" t="s">
        <v>86</v>
      </c>
      <c r="BK363" s="242">
        <f>ROUND(I363*H363,2)</f>
        <v>0</v>
      </c>
      <c r="BL363" s="21" t="s">
        <v>383</v>
      </c>
      <c r="BM363" s="21" t="s">
        <v>828</v>
      </c>
    </row>
    <row r="364" s="1" customFormat="1" ht="6.96" customHeight="1">
      <c r="B364" s="65"/>
      <c r="C364" s="66"/>
      <c r="D364" s="66"/>
      <c r="E364" s="66"/>
      <c r="F364" s="66"/>
      <c r="G364" s="66"/>
      <c r="H364" s="66"/>
      <c r="I364" s="176"/>
      <c r="J364" s="66"/>
      <c r="K364" s="66"/>
      <c r="L364" s="70"/>
    </row>
  </sheetData>
  <sheetProtection sheet="1" autoFilter="0" formatColumns="0" formatRows="0" objects="1" scenarios="1" spinCount="100000" saltValue="l2GDmvkWugdocoHMaufaPWFY4sog9WC3gn3DvB9CA4mJE3/A8buAw6faY+vv/bwPcXVxWR0NGx2Ihff8AxkDbA==" hashValue="D5jB1eCe6olqqD7IT9BfGpHdOr+OmPHc7j3bLPoEVvXcBuRrYlBuBeFZd3BNBUi2VJm1Fe//4tVZK+kSLkSTYA==" algorithmName="SHA-512" password="CC35"/>
  <autoFilter ref="C93:K363"/>
  <mergeCells count="10">
    <mergeCell ref="E7:H7"/>
    <mergeCell ref="E9:H9"/>
    <mergeCell ref="E24:H24"/>
    <mergeCell ref="E45:H45"/>
    <mergeCell ref="E47:H47"/>
    <mergeCell ref="J51:J52"/>
    <mergeCell ref="E84:H84"/>
    <mergeCell ref="E86:H86"/>
    <mergeCell ref="G1:H1"/>
    <mergeCell ref="L2:V2"/>
  </mergeCells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7"/>
      <c r="C1" s="147"/>
      <c r="D1" s="148" t="s">
        <v>1</v>
      </c>
      <c r="E1" s="147"/>
      <c r="F1" s="149" t="s">
        <v>102</v>
      </c>
      <c r="G1" s="149" t="s">
        <v>103</v>
      </c>
      <c r="H1" s="149"/>
      <c r="I1" s="150"/>
      <c r="J1" s="149" t="s">
        <v>104</v>
      </c>
      <c r="K1" s="148" t="s">
        <v>105</v>
      </c>
      <c r="L1" s="149" t="s">
        <v>106</v>
      </c>
      <c r="M1" s="149"/>
      <c r="N1" s="149"/>
      <c r="O1" s="149"/>
      <c r="P1" s="149"/>
      <c r="Q1" s="149"/>
      <c r="R1" s="149"/>
      <c r="S1" s="149"/>
      <c r="T1" s="149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95</v>
      </c>
    </row>
    <row r="3" ht="6.96" customHeight="1">
      <c r="B3" s="22"/>
      <c r="C3" s="23"/>
      <c r="D3" s="23"/>
      <c r="E3" s="23"/>
      <c r="F3" s="23"/>
      <c r="G3" s="23"/>
      <c r="H3" s="23"/>
      <c r="I3" s="151"/>
      <c r="J3" s="23"/>
      <c r="K3" s="24"/>
      <c r="AT3" s="21" t="s">
        <v>88</v>
      </c>
    </row>
    <row r="4" ht="36.96" customHeight="1">
      <c r="B4" s="25"/>
      <c r="C4" s="26"/>
      <c r="D4" s="27" t="s">
        <v>107</v>
      </c>
      <c r="E4" s="26"/>
      <c r="F4" s="26"/>
      <c r="G4" s="26"/>
      <c r="H4" s="26"/>
      <c r="I4" s="152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2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2"/>
      <c r="J6" s="26"/>
      <c r="K6" s="28"/>
    </row>
    <row r="7" ht="16.5" customHeight="1">
      <c r="B7" s="25"/>
      <c r="C7" s="26"/>
      <c r="D7" s="26"/>
      <c r="E7" s="153" t="str">
        <f>'Rekapitulace stavby'!K6</f>
        <v>Štětí - oprava (obálka budovy)</v>
      </c>
      <c r="F7" s="37"/>
      <c r="G7" s="37"/>
      <c r="H7" s="37"/>
      <c r="I7" s="152"/>
      <c r="J7" s="26"/>
      <c r="K7" s="28"/>
    </row>
    <row r="8">
      <c r="B8" s="25"/>
      <c r="C8" s="26"/>
      <c r="D8" s="37" t="s">
        <v>108</v>
      </c>
      <c r="E8" s="26"/>
      <c r="F8" s="26"/>
      <c r="G8" s="26"/>
      <c r="H8" s="26"/>
      <c r="I8" s="152"/>
      <c r="J8" s="26"/>
      <c r="K8" s="28"/>
    </row>
    <row r="9" s="1" customFormat="1" ht="16.5" customHeight="1">
      <c r="B9" s="44"/>
      <c r="C9" s="45"/>
      <c r="D9" s="45"/>
      <c r="E9" s="153" t="s">
        <v>829</v>
      </c>
      <c r="F9" s="45"/>
      <c r="G9" s="45"/>
      <c r="H9" s="45"/>
      <c r="I9" s="154"/>
      <c r="J9" s="45"/>
      <c r="K9" s="49"/>
    </row>
    <row r="10" s="1" customFormat="1">
      <c r="B10" s="44"/>
      <c r="C10" s="45"/>
      <c r="D10" s="37" t="s">
        <v>830</v>
      </c>
      <c r="E10" s="45"/>
      <c r="F10" s="45"/>
      <c r="G10" s="45"/>
      <c r="H10" s="45"/>
      <c r="I10" s="154"/>
      <c r="J10" s="45"/>
      <c r="K10" s="49"/>
    </row>
    <row r="11" s="1" customFormat="1" ht="36.96" customHeight="1">
      <c r="B11" s="44"/>
      <c r="C11" s="45"/>
      <c r="D11" s="45"/>
      <c r="E11" s="155" t="s">
        <v>831</v>
      </c>
      <c r="F11" s="45"/>
      <c r="G11" s="45"/>
      <c r="H11" s="45"/>
      <c r="I11" s="154"/>
      <c r="J11" s="45"/>
      <c r="K11" s="49"/>
    </row>
    <row r="12" s="1" customFormat="1">
      <c r="B12" s="44"/>
      <c r="C12" s="45"/>
      <c r="D12" s="45"/>
      <c r="E12" s="45"/>
      <c r="F12" s="45"/>
      <c r="G12" s="45"/>
      <c r="H12" s="45"/>
      <c r="I12" s="154"/>
      <c r="J12" s="45"/>
      <c r="K12" s="49"/>
    </row>
    <row r="13" s="1" customFormat="1" ht="14.4" customHeight="1">
      <c r="B13" s="44"/>
      <c r="C13" s="45"/>
      <c r="D13" s="37" t="s">
        <v>20</v>
      </c>
      <c r="E13" s="45"/>
      <c r="F13" s="32" t="s">
        <v>21</v>
      </c>
      <c r="G13" s="45"/>
      <c r="H13" s="45"/>
      <c r="I13" s="156" t="s">
        <v>22</v>
      </c>
      <c r="J13" s="32" t="s">
        <v>21</v>
      </c>
      <c r="K13" s="49"/>
    </row>
    <row r="14" s="1" customFormat="1" ht="14.4" customHeight="1">
      <c r="B14" s="44"/>
      <c r="C14" s="45"/>
      <c r="D14" s="37" t="s">
        <v>23</v>
      </c>
      <c r="E14" s="45"/>
      <c r="F14" s="32" t="s">
        <v>24</v>
      </c>
      <c r="G14" s="45"/>
      <c r="H14" s="45"/>
      <c r="I14" s="156" t="s">
        <v>25</v>
      </c>
      <c r="J14" s="157" t="str">
        <f>'Rekapitulace stavby'!AN8</f>
        <v>12. 9. 2017</v>
      </c>
      <c r="K14" s="49"/>
    </row>
    <row r="15" s="1" customFormat="1" ht="10.8" customHeight="1">
      <c r="B15" s="44"/>
      <c r="C15" s="45"/>
      <c r="D15" s="45"/>
      <c r="E15" s="45"/>
      <c r="F15" s="45"/>
      <c r="G15" s="45"/>
      <c r="H15" s="45"/>
      <c r="I15" s="154"/>
      <c r="J15" s="45"/>
      <c r="K15" s="49"/>
    </row>
    <row r="16" s="1" customFormat="1" ht="14.4" customHeight="1">
      <c r="B16" s="44"/>
      <c r="C16" s="45"/>
      <c r="D16" s="37" t="s">
        <v>29</v>
      </c>
      <c r="E16" s="45"/>
      <c r="F16" s="45"/>
      <c r="G16" s="45"/>
      <c r="H16" s="45"/>
      <c r="I16" s="156" t="s">
        <v>30</v>
      </c>
      <c r="J16" s="32" t="s">
        <v>21</v>
      </c>
      <c r="K16" s="49"/>
    </row>
    <row r="17" s="1" customFormat="1" ht="18" customHeight="1">
      <c r="B17" s="44"/>
      <c r="C17" s="45"/>
      <c r="D17" s="45"/>
      <c r="E17" s="32" t="s">
        <v>832</v>
      </c>
      <c r="F17" s="45"/>
      <c r="G17" s="45"/>
      <c r="H17" s="45"/>
      <c r="I17" s="156" t="s">
        <v>33</v>
      </c>
      <c r="J17" s="32" t="s">
        <v>21</v>
      </c>
      <c r="K17" s="49"/>
    </row>
    <row r="18" s="1" customFormat="1" ht="6.96" customHeight="1">
      <c r="B18" s="44"/>
      <c r="C18" s="45"/>
      <c r="D18" s="45"/>
      <c r="E18" s="45"/>
      <c r="F18" s="45"/>
      <c r="G18" s="45"/>
      <c r="H18" s="45"/>
      <c r="I18" s="154"/>
      <c r="J18" s="45"/>
      <c r="K18" s="49"/>
    </row>
    <row r="19" s="1" customFormat="1" ht="14.4" customHeight="1">
      <c r="B19" s="44"/>
      <c r="C19" s="45"/>
      <c r="D19" s="37" t="s">
        <v>35</v>
      </c>
      <c r="E19" s="45"/>
      <c r="F19" s="45"/>
      <c r="G19" s="45"/>
      <c r="H19" s="45"/>
      <c r="I19" s="156" t="s">
        <v>30</v>
      </c>
      <c r="J19" s="32" t="str">
        <f>IF('Rekapitulace stavby'!AN13="Vyplň údaj","",IF('Rekapitulace stavby'!AN13="","",'Rekapitulace stavby'!AN13))</f>
        <v/>
      </c>
      <c r="K19" s="49"/>
    </row>
    <row r="20" s="1" customFormat="1" ht="18" customHeight="1">
      <c r="B20" s="44"/>
      <c r="C20" s="45"/>
      <c r="D20" s="45"/>
      <c r="E20" s="32" t="str">
        <f>IF('Rekapitulace stavby'!E14="Vyplň údaj","",IF('Rekapitulace stavby'!E14="","",'Rekapitulace stavby'!E14))</f>
        <v/>
      </c>
      <c r="F20" s="45"/>
      <c r="G20" s="45"/>
      <c r="H20" s="45"/>
      <c r="I20" s="156" t="s">
        <v>33</v>
      </c>
      <c r="J20" s="32" t="str">
        <f>IF('Rekapitulace stavby'!AN14="Vyplň údaj","",IF('Rekapitulace stavby'!AN14="","",'Rekapitulace stavby'!AN14))</f>
        <v/>
      </c>
      <c r="K20" s="49"/>
    </row>
    <row r="21" s="1" customFormat="1" ht="6.96" customHeight="1">
      <c r="B21" s="44"/>
      <c r="C21" s="45"/>
      <c r="D21" s="45"/>
      <c r="E21" s="45"/>
      <c r="F21" s="45"/>
      <c r="G21" s="45"/>
      <c r="H21" s="45"/>
      <c r="I21" s="154"/>
      <c r="J21" s="45"/>
      <c r="K21" s="49"/>
    </row>
    <row r="22" s="1" customFormat="1" ht="14.4" customHeight="1">
      <c r="B22" s="44"/>
      <c r="C22" s="45"/>
      <c r="D22" s="37" t="s">
        <v>37</v>
      </c>
      <c r="E22" s="45"/>
      <c r="F22" s="45"/>
      <c r="G22" s="45"/>
      <c r="H22" s="45"/>
      <c r="I22" s="156" t="s">
        <v>30</v>
      </c>
      <c r="J22" s="32" t="s">
        <v>21</v>
      </c>
      <c r="K22" s="49"/>
    </row>
    <row r="23" s="1" customFormat="1" ht="18" customHeight="1">
      <c r="B23" s="44"/>
      <c r="C23" s="45"/>
      <c r="D23" s="45"/>
      <c r="E23" s="32" t="s">
        <v>39</v>
      </c>
      <c r="F23" s="45"/>
      <c r="G23" s="45"/>
      <c r="H23" s="45"/>
      <c r="I23" s="156" t="s">
        <v>33</v>
      </c>
      <c r="J23" s="32" t="s">
        <v>21</v>
      </c>
      <c r="K23" s="49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154"/>
      <c r="J24" s="45"/>
      <c r="K24" s="49"/>
    </row>
    <row r="25" s="1" customFormat="1" ht="14.4" customHeight="1">
      <c r="B25" s="44"/>
      <c r="C25" s="45"/>
      <c r="D25" s="37" t="s">
        <v>42</v>
      </c>
      <c r="E25" s="45"/>
      <c r="F25" s="45"/>
      <c r="G25" s="45"/>
      <c r="H25" s="45"/>
      <c r="I25" s="154"/>
      <c r="J25" s="45"/>
      <c r="K25" s="49"/>
    </row>
    <row r="26" s="7" customFormat="1" ht="16.5" customHeight="1">
      <c r="B26" s="158"/>
      <c r="C26" s="159"/>
      <c r="D26" s="159"/>
      <c r="E26" s="42" t="s">
        <v>21</v>
      </c>
      <c r="F26" s="42"/>
      <c r="G26" s="42"/>
      <c r="H26" s="42"/>
      <c r="I26" s="160"/>
      <c r="J26" s="159"/>
      <c r="K26" s="161"/>
    </row>
    <row r="27" s="1" customFormat="1" ht="6.96" customHeight="1">
      <c r="B27" s="44"/>
      <c r="C27" s="45"/>
      <c r="D27" s="45"/>
      <c r="E27" s="45"/>
      <c r="F27" s="45"/>
      <c r="G27" s="45"/>
      <c r="H27" s="45"/>
      <c r="I27" s="154"/>
      <c r="J27" s="45"/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62"/>
      <c r="J28" s="104"/>
      <c r="K28" s="163"/>
    </row>
    <row r="29" s="1" customFormat="1" ht="25.44" customHeight="1">
      <c r="B29" s="44"/>
      <c r="C29" s="45"/>
      <c r="D29" s="164" t="s">
        <v>44</v>
      </c>
      <c r="E29" s="45"/>
      <c r="F29" s="45"/>
      <c r="G29" s="45"/>
      <c r="H29" s="45"/>
      <c r="I29" s="154"/>
      <c r="J29" s="165">
        <f>ROUND(J85,2)</f>
        <v>0</v>
      </c>
      <c r="K29" s="49"/>
    </row>
    <row r="30" s="1" customFormat="1" ht="6.96" customHeight="1">
      <c r="B30" s="44"/>
      <c r="C30" s="45"/>
      <c r="D30" s="104"/>
      <c r="E30" s="104"/>
      <c r="F30" s="104"/>
      <c r="G30" s="104"/>
      <c r="H30" s="104"/>
      <c r="I30" s="162"/>
      <c r="J30" s="104"/>
      <c r="K30" s="163"/>
    </row>
    <row r="31" s="1" customFormat="1" ht="14.4" customHeight="1">
      <c r="B31" s="44"/>
      <c r="C31" s="45"/>
      <c r="D31" s="45"/>
      <c r="E31" s="45"/>
      <c r="F31" s="50" t="s">
        <v>46</v>
      </c>
      <c r="G31" s="45"/>
      <c r="H31" s="45"/>
      <c r="I31" s="166" t="s">
        <v>45</v>
      </c>
      <c r="J31" s="50" t="s">
        <v>47</v>
      </c>
      <c r="K31" s="49"/>
    </row>
    <row r="32" s="1" customFormat="1" ht="14.4" customHeight="1">
      <c r="B32" s="44"/>
      <c r="C32" s="45"/>
      <c r="D32" s="53" t="s">
        <v>48</v>
      </c>
      <c r="E32" s="53" t="s">
        <v>49</v>
      </c>
      <c r="F32" s="167">
        <f>ROUND(SUM(BE85:BE148), 2)</f>
        <v>0</v>
      </c>
      <c r="G32" s="45"/>
      <c r="H32" s="45"/>
      <c r="I32" s="168">
        <v>0.20999999999999999</v>
      </c>
      <c r="J32" s="167">
        <f>ROUND(ROUND((SUM(BE85:BE148)), 2)*I32, 2)</f>
        <v>0</v>
      </c>
      <c r="K32" s="49"/>
    </row>
    <row r="33" s="1" customFormat="1" ht="14.4" customHeight="1">
      <c r="B33" s="44"/>
      <c r="C33" s="45"/>
      <c r="D33" s="45"/>
      <c r="E33" s="53" t="s">
        <v>50</v>
      </c>
      <c r="F33" s="167">
        <f>ROUND(SUM(BF85:BF148), 2)</f>
        <v>0</v>
      </c>
      <c r="G33" s="45"/>
      <c r="H33" s="45"/>
      <c r="I33" s="168">
        <v>0.14999999999999999</v>
      </c>
      <c r="J33" s="167">
        <f>ROUND(ROUND((SUM(BF85:BF148)), 2)*I33, 2)</f>
        <v>0</v>
      </c>
      <c r="K33" s="49"/>
    </row>
    <row r="34" hidden="1" s="1" customFormat="1" ht="14.4" customHeight="1">
      <c r="B34" s="44"/>
      <c r="C34" s="45"/>
      <c r="D34" s="45"/>
      <c r="E34" s="53" t="s">
        <v>51</v>
      </c>
      <c r="F34" s="167">
        <f>ROUND(SUM(BG85:BG148), 2)</f>
        <v>0</v>
      </c>
      <c r="G34" s="45"/>
      <c r="H34" s="45"/>
      <c r="I34" s="168">
        <v>0.20999999999999999</v>
      </c>
      <c r="J34" s="167">
        <v>0</v>
      </c>
      <c r="K34" s="49"/>
    </row>
    <row r="35" hidden="1" s="1" customFormat="1" ht="14.4" customHeight="1">
      <c r="B35" s="44"/>
      <c r="C35" s="45"/>
      <c r="D35" s="45"/>
      <c r="E35" s="53" t="s">
        <v>52</v>
      </c>
      <c r="F35" s="167">
        <f>ROUND(SUM(BH85:BH148), 2)</f>
        <v>0</v>
      </c>
      <c r="G35" s="45"/>
      <c r="H35" s="45"/>
      <c r="I35" s="168">
        <v>0.14999999999999999</v>
      </c>
      <c r="J35" s="167">
        <v>0</v>
      </c>
      <c r="K35" s="49"/>
    </row>
    <row r="36" hidden="1" s="1" customFormat="1" ht="14.4" customHeight="1">
      <c r="B36" s="44"/>
      <c r="C36" s="45"/>
      <c r="D36" s="45"/>
      <c r="E36" s="53" t="s">
        <v>53</v>
      </c>
      <c r="F36" s="167">
        <f>ROUND(SUM(BI85:BI148), 2)</f>
        <v>0</v>
      </c>
      <c r="G36" s="45"/>
      <c r="H36" s="45"/>
      <c r="I36" s="168">
        <v>0</v>
      </c>
      <c r="J36" s="167">
        <v>0</v>
      </c>
      <c r="K36" s="49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154"/>
      <c r="J37" s="45"/>
      <c r="K37" s="49"/>
    </row>
    <row r="38" s="1" customFormat="1" ht="25.44" customHeight="1">
      <c r="B38" s="44"/>
      <c r="C38" s="169"/>
      <c r="D38" s="170" t="s">
        <v>54</v>
      </c>
      <c r="E38" s="96"/>
      <c r="F38" s="96"/>
      <c r="G38" s="171" t="s">
        <v>55</v>
      </c>
      <c r="H38" s="172" t="s">
        <v>56</v>
      </c>
      <c r="I38" s="173"/>
      <c r="J38" s="174">
        <f>SUM(J29:J36)</f>
        <v>0</v>
      </c>
      <c r="K38" s="175"/>
    </row>
    <row r="39" s="1" customFormat="1" ht="14.4" customHeight="1">
      <c r="B39" s="65"/>
      <c r="C39" s="66"/>
      <c r="D39" s="66"/>
      <c r="E39" s="66"/>
      <c r="F39" s="66"/>
      <c r="G39" s="66"/>
      <c r="H39" s="66"/>
      <c r="I39" s="176"/>
      <c r="J39" s="66"/>
      <c r="K39" s="67"/>
    </row>
    <row r="43" s="1" customFormat="1" ht="6.96" customHeight="1">
      <c r="B43" s="177"/>
      <c r="C43" s="178"/>
      <c r="D43" s="178"/>
      <c r="E43" s="178"/>
      <c r="F43" s="178"/>
      <c r="G43" s="178"/>
      <c r="H43" s="178"/>
      <c r="I43" s="179"/>
      <c r="J43" s="178"/>
      <c r="K43" s="180"/>
    </row>
    <row r="44" s="1" customFormat="1" ht="36.96" customHeight="1">
      <c r="B44" s="44"/>
      <c r="C44" s="27" t="s">
        <v>110</v>
      </c>
      <c r="D44" s="45"/>
      <c r="E44" s="45"/>
      <c r="F44" s="45"/>
      <c r="G44" s="45"/>
      <c r="H44" s="45"/>
      <c r="I44" s="154"/>
      <c r="J44" s="45"/>
      <c r="K44" s="49"/>
    </row>
    <row r="45" s="1" customFormat="1" ht="6.96" customHeight="1">
      <c r="B45" s="44"/>
      <c r="C45" s="45"/>
      <c r="D45" s="45"/>
      <c r="E45" s="45"/>
      <c r="F45" s="45"/>
      <c r="G45" s="45"/>
      <c r="H45" s="45"/>
      <c r="I45" s="154"/>
      <c r="J45" s="45"/>
      <c r="K45" s="49"/>
    </row>
    <row r="46" s="1" customFormat="1" ht="14.4" customHeight="1">
      <c r="B46" s="44"/>
      <c r="C46" s="37" t="s">
        <v>18</v>
      </c>
      <c r="D46" s="45"/>
      <c r="E46" s="45"/>
      <c r="F46" s="45"/>
      <c r="G46" s="45"/>
      <c r="H46" s="45"/>
      <c r="I46" s="154"/>
      <c r="J46" s="45"/>
      <c r="K46" s="49"/>
    </row>
    <row r="47" s="1" customFormat="1" ht="16.5" customHeight="1">
      <c r="B47" s="44"/>
      <c r="C47" s="45"/>
      <c r="D47" s="45"/>
      <c r="E47" s="153" t="str">
        <f>E7</f>
        <v>Štětí - oprava (obálka budovy)</v>
      </c>
      <c r="F47" s="37"/>
      <c r="G47" s="37"/>
      <c r="H47" s="37"/>
      <c r="I47" s="154"/>
      <c r="J47" s="45"/>
      <c r="K47" s="49"/>
    </row>
    <row r="48">
      <c r="B48" s="25"/>
      <c r="C48" s="37" t="s">
        <v>108</v>
      </c>
      <c r="D48" s="26"/>
      <c r="E48" s="26"/>
      <c r="F48" s="26"/>
      <c r="G48" s="26"/>
      <c r="H48" s="26"/>
      <c r="I48" s="152"/>
      <c r="J48" s="26"/>
      <c r="K48" s="28"/>
    </row>
    <row r="49" s="1" customFormat="1" ht="16.5" customHeight="1">
      <c r="B49" s="44"/>
      <c r="C49" s="45"/>
      <c r="D49" s="45"/>
      <c r="E49" s="153" t="s">
        <v>829</v>
      </c>
      <c r="F49" s="45"/>
      <c r="G49" s="45"/>
      <c r="H49" s="45"/>
      <c r="I49" s="154"/>
      <c r="J49" s="45"/>
      <c r="K49" s="49"/>
    </row>
    <row r="50" s="1" customFormat="1" ht="14.4" customHeight="1">
      <c r="B50" s="44"/>
      <c r="C50" s="37" t="s">
        <v>830</v>
      </c>
      <c r="D50" s="45"/>
      <c r="E50" s="45"/>
      <c r="F50" s="45"/>
      <c r="G50" s="45"/>
      <c r="H50" s="45"/>
      <c r="I50" s="154"/>
      <c r="J50" s="45"/>
      <c r="K50" s="49"/>
    </row>
    <row r="51" s="1" customFormat="1" ht="17.25" customHeight="1">
      <c r="B51" s="44"/>
      <c r="C51" s="45"/>
      <c r="D51" s="45"/>
      <c r="E51" s="155" t="str">
        <f>E11</f>
        <v>D.1.4.e-1 - Elektroinstalace</v>
      </c>
      <c r="F51" s="45"/>
      <c r="G51" s="45"/>
      <c r="H51" s="45"/>
      <c r="I51" s="154"/>
      <c r="J51" s="45"/>
      <c r="K51" s="49"/>
    </row>
    <row r="52" s="1" customFormat="1" ht="6.96" customHeight="1">
      <c r="B52" s="44"/>
      <c r="C52" s="45"/>
      <c r="D52" s="45"/>
      <c r="E52" s="45"/>
      <c r="F52" s="45"/>
      <c r="G52" s="45"/>
      <c r="H52" s="45"/>
      <c r="I52" s="154"/>
      <c r="J52" s="45"/>
      <c r="K52" s="49"/>
    </row>
    <row r="53" s="1" customFormat="1" ht="18" customHeight="1">
      <c r="B53" s="44"/>
      <c r="C53" s="37" t="s">
        <v>23</v>
      </c>
      <c r="D53" s="45"/>
      <c r="E53" s="45"/>
      <c r="F53" s="32" t="str">
        <f>F14</f>
        <v>Štětí</v>
      </c>
      <c r="G53" s="45"/>
      <c r="H53" s="45"/>
      <c r="I53" s="156" t="s">
        <v>25</v>
      </c>
      <c r="J53" s="157" t="str">
        <f>IF(J14="","",J14)</f>
        <v>12. 9. 2017</v>
      </c>
      <c r="K53" s="49"/>
    </row>
    <row r="54" s="1" customFormat="1" ht="6.96" customHeight="1">
      <c r="B54" s="44"/>
      <c r="C54" s="45"/>
      <c r="D54" s="45"/>
      <c r="E54" s="45"/>
      <c r="F54" s="45"/>
      <c r="G54" s="45"/>
      <c r="H54" s="45"/>
      <c r="I54" s="154"/>
      <c r="J54" s="45"/>
      <c r="K54" s="49"/>
    </row>
    <row r="55" s="1" customFormat="1">
      <c r="B55" s="44"/>
      <c r="C55" s="37" t="s">
        <v>29</v>
      </c>
      <c r="D55" s="45"/>
      <c r="E55" s="45"/>
      <c r="F55" s="32" t="str">
        <f>E17</f>
        <v>SŽDC, s.o., Správa osobních nádraží, Ústí n.L.</v>
      </c>
      <c r="G55" s="45"/>
      <c r="H55" s="45"/>
      <c r="I55" s="156" t="s">
        <v>37</v>
      </c>
      <c r="J55" s="42" t="str">
        <f>E23</f>
        <v>INTECON spol. s r.o., Ústí nad Labem</v>
      </c>
      <c r="K55" s="49"/>
    </row>
    <row r="56" s="1" customFormat="1" ht="14.4" customHeight="1">
      <c r="B56" s="44"/>
      <c r="C56" s="37" t="s">
        <v>35</v>
      </c>
      <c r="D56" s="45"/>
      <c r="E56" s="45"/>
      <c r="F56" s="32" t="str">
        <f>IF(E20="","",E20)</f>
        <v/>
      </c>
      <c r="G56" s="45"/>
      <c r="H56" s="45"/>
      <c r="I56" s="154"/>
      <c r="J56" s="181"/>
      <c r="K56" s="49"/>
    </row>
    <row r="57" s="1" customFormat="1" ht="10.32" customHeight="1">
      <c r="B57" s="44"/>
      <c r="C57" s="45"/>
      <c r="D57" s="45"/>
      <c r="E57" s="45"/>
      <c r="F57" s="45"/>
      <c r="G57" s="45"/>
      <c r="H57" s="45"/>
      <c r="I57" s="154"/>
      <c r="J57" s="45"/>
      <c r="K57" s="49"/>
    </row>
    <row r="58" s="1" customFormat="1" ht="29.28" customHeight="1">
      <c r="B58" s="44"/>
      <c r="C58" s="182" t="s">
        <v>111</v>
      </c>
      <c r="D58" s="169"/>
      <c r="E58" s="169"/>
      <c r="F58" s="169"/>
      <c r="G58" s="169"/>
      <c r="H58" s="169"/>
      <c r="I58" s="183"/>
      <c r="J58" s="184" t="s">
        <v>112</v>
      </c>
      <c r="K58" s="185"/>
    </row>
    <row r="59" s="1" customFormat="1" ht="10.32" customHeight="1">
      <c r="B59" s="44"/>
      <c r="C59" s="45"/>
      <c r="D59" s="45"/>
      <c r="E59" s="45"/>
      <c r="F59" s="45"/>
      <c r="G59" s="45"/>
      <c r="H59" s="45"/>
      <c r="I59" s="154"/>
      <c r="J59" s="45"/>
      <c r="K59" s="49"/>
    </row>
    <row r="60" s="1" customFormat="1" ht="29.28" customHeight="1">
      <c r="B60" s="44"/>
      <c r="C60" s="186" t="s">
        <v>113</v>
      </c>
      <c r="D60" s="45"/>
      <c r="E60" s="45"/>
      <c r="F60" s="45"/>
      <c r="G60" s="45"/>
      <c r="H60" s="45"/>
      <c r="I60" s="154"/>
      <c r="J60" s="165">
        <f>J85</f>
        <v>0</v>
      </c>
      <c r="K60" s="49"/>
      <c r="AU60" s="21" t="s">
        <v>114</v>
      </c>
    </row>
    <row r="61" s="8" customFormat="1" ht="24.96" customHeight="1">
      <c r="B61" s="187"/>
      <c r="C61" s="188"/>
      <c r="D61" s="189" t="s">
        <v>833</v>
      </c>
      <c r="E61" s="190"/>
      <c r="F61" s="190"/>
      <c r="G61" s="190"/>
      <c r="H61" s="190"/>
      <c r="I61" s="191"/>
      <c r="J61" s="192">
        <f>J86</f>
        <v>0</v>
      </c>
      <c r="K61" s="193"/>
    </row>
    <row r="62" s="9" customFormat="1" ht="19.92" customHeight="1">
      <c r="B62" s="194"/>
      <c r="C62" s="195"/>
      <c r="D62" s="196" t="s">
        <v>834</v>
      </c>
      <c r="E62" s="197"/>
      <c r="F62" s="197"/>
      <c r="G62" s="197"/>
      <c r="H62" s="197"/>
      <c r="I62" s="198"/>
      <c r="J62" s="199">
        <f>J87</f>
        <v>0</v>
      </c>
      <c r="K62" s="200"/>
    </row>
    <row r="63" s="9" customFormat="1" ht="19.92" customHeight="1">
      <c r="B63" s="194"/>
      <c r="C63" s="195"/>
      <c r="D63" s="196" t="s">
        <v>835</v>
      </c>
      <c r="E63" s="197"/>
      <c r="F63" s="197"/>
      <c r="G63" s="197"/>
      <c r="H63" s="197"/>
      <c r="I63" s="198"/>
      <c r="J63" s="199">
        <f>J143</f>
        <v>0</v>
      </c>
      <c r="K63" s="200"/>
    </row>
    <row r="64" s="1" customFormat="1" ht="21.84" customHeight="1">
      <c r="B64" s="44"/>
      <c r="C64" s="45"/>
      <c r="D64" s="45"/>
      <c r="E64" s="45"/>
      <c r="F64" s="45"/>
      <c r="G64" s="45"/>
      <c r="H64" s="45"/>
      <c r="I64" s="154"/>
      <c r="J64" s="45"/>
      <c r="K64" s="49"/>
    </row>
    <row r="65" s="1" customFormat="1" ht="6.96" customHeight="1">
      <c r="B65" s="65"/>
      <c r="C65" s="66"/>
      <c r="D65" s="66"/>
      <c r="E65" s="66"/>
      <c r="F65" s="66"/>
      <c r="G65" s="66"/>
      <c r="H65" s="66"/>
      <c r="I65" s="176"/>
      <c r="J65" s="66"/>
      <c r="K65" s="67"/>
    </row>
    <row r="69" s="1" customFormat="1" ht="6.96" customHeight="1">
      <c r="B69" s="68"/>
      <c r="C69" s="69"/>
      <c r="D69" s="69"/>
      <c r="E69" s="69"/>
      <c r="F69" s="69"/>
      <c r="G69" s="69"/>
      <c r="H69" s="69"/>
      <c r="I69" s="179"/>
      <c r="J69" s="69"/>
      <c r="K69" s="69"/>
      <c r="L69" s="70"/>
    </row>
    <row r="70" s="1" customFormat="1" ht="36.96" customHeight="1">
      <c r="B70" s="44"/>
      <c r="C70" s="71" t="s">
        <v>133</v>
      </c>
      <c r="D70" s="72"/>
      <c r="E70" s="72"/>
      <c r="F70" s="72"/>
      <c r="G70" s="72"/>
      <c r="H70" s="72"/>
      <c r="I70" s="201"/>
      <c r="J70" s="72"/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201"/>
      <c r="J71" s="72"/>
      <c r="K71" s="72"/>
      <c r="L71" s="70"/>
    </row>
    <row r="72" s="1" customFormat="1" ht="14.4" customHeight="1">
      <c r="B72" s="44"/>
      <c r="C72" s="74" t="s">
        <v>18</v>
      </c>
      <c r="D72" s="72"/>
      <c r="E72" s="72"/>
      <c r="F72" s="72"/>
      <c r="G72" s="72"/>
      <c r="H72" s="72"/>
      <c r="I72" s="201"/>
      <c r="J72" s="72"/>
      <c r="K72" s="72"/>
      <c r="L72" s="70"/>
    </row>
    <row r="73" s="1" customFormat="1" ht="16.5" customHeight="1">
      <c r="B73" s="44"/>
      <c r="C73" s="72"/>
      <c r="D73" s="72"/>
      <c r="E73" s="202" t="str">
        <f>E7</f>
        <v>Štětí - oprava (obálka budovy)</v>
      </c>
      <c r="F73" s="74"/>
      <c r="G73" s="74"/>
      <c r="H73" s="74"/>
      <c r="I73" s="201"/>
      <c r="J73" s="72"/>
      <c r="K73" s="72"/>
      <c r="L73" s="70"/>
    </row>
    <row r="74">
      <c r="B74" s="25"/>
      <c r="C74" s="74" t="s">
        <v>108</v>
      </c>
      <c r="D74" s="260"/>
      <c r="E74" s="260"/>
      <c r="F74" s="260"/>
      <c r="G74" s="260"/>
      <c r="H74" s="260"/>
      <c r="I74" s="146"/>
      <c r="J74" s="260"/>
      <c r="K74" s="260"/>
      <c r="L74" s="261"/>
    </row>
    <row r="75" s="1" customFormat="1" ht="16.5" customHeight="1">
      <c r="B75" s="44"/>
      <c r="C75" s="72"/>
      <c r="D75" s="72"/>
      <c r="E75" s="202" t="s">
        <v>829</v>
      </c>
      <c r="F75" s="72"/>
      <c r="G75" s="72"/>
      <c r="H75" s="72"/>
      <c r="I75" s="201"/>
      <c r="J75" s="72"/>
      <c r="K75" s="72"/>
      <c r="L75" s="70"/>
    </row>
    <row r="76" s="1" customFormat="1" ht="14.4" customHeight="1">
      <c r="B76" s="44"/>
      <c r="C76" s="74" t="s">
        <v>830</v>
      </c>
      <c r="D76" s="72"/>
      <c r="E76" s="72"/>
      <c r="F76" s="72"/>
      <c r="G76" s="72"/>
      <c r="H76" s="72"/>
      <c r="I76" s="201"/>
      <c r="J76" s="72"/>
      <c r="K76" s="72"/>
      <c r="L76" s="70"/>
    </row>
    <row r="77" s="1" customFormat="1" ht="17.25" customHeight="1">
      <c r="B77" s="44"/>
      <c r="C77" s="72"/>
      <c r="D77" s="72"/>
      <c r="E77" s="80" t="str">
        <f>E11</f>
        <v>D.1.4.e-1 - Elektroinstalace</v>
      </c>
      <c r="F77" s="72"/>
      <c r="G77" s="72"/>
      <c r="H77" s="72"/>
      <c r="I77" s="201"/>
      <c r="J77" s="72"/>
      <c r="K77" s="72"/>
      <c r="L77" s="70"/>
    </row>
    <row r="78" s="1" customFormat="1" ht="6.96" customHeight="1">
      <c r="B78" s="44"/>
      <c r="C78" s="72"/>
      <c r="D78" s="72"/>
      <c r="E78" s="72"/>
      <c r="F78" s="72"/>
      <c r="G78" s="72"/>
      <c r="H78" s="72"/>
      <c r="I78" s="201"/>
      <c r="J78" s="72"/>
      <c r="K78" s="72"/>
      <c r="L78" s="70"/>
    </row>
    <row r="79" s="1" customFormat="1" ht="18" customHeight="1">
      <c r="B79" s="44"/>
      <c r="C79" s="74" t="s">
        <v>23</v>
      </c>
      <c r="D79" s="72"/>
      <c r="E79" s="72"/>
      <c r="F79" s="203" t="str">
        <f>F14</f>
        <v>Štětí</v>
      </c>
      <c r="G79" s="72"/>
      <c r="H79" s="72"/>
      <c r="I79" s="204" t="s">
        <v>25</v>
      </c>
      <c r="J79" s="83" t="str">
        <f>IF(J14="","",J14)</f>
        <v>12. 9. 2017</v>
      </c>
      <c r="K79" s="72"/>
      <c r="L79" s="70"/>
    </row>
    <row r="80" s="1" customFormat="1" ht="6.96" customHeight="1">
      <c r="B80" s="44"/>
      <c r="C80" s="72"/>
      <c r="D80" s="72"/>
      <c r="E80" s="72"/>
      <c r="F80" s="72"/>
      <c r="G80" s="72"/>
      <c r="H80" s="72"/>
      <c r="I80" s="201"/>
      <c r="J80" s="72"/>
      <c r="K80" s="72"/>
      <c r="L80" s="70"/>
    </row>
    <row r="81" s="1" customFormat="1">
      <c r="B81" s="44"/>
      <c r="C81" s="74" t="s">
        <v>29</v>
      </c>
      <c r="D81" s="72"/>
      <c r="E81" s="72"/>
      <c r="F81" s="203" t="str">
        <f>E17</f>
        <v>SŽDC, s.o., Správa osobních nádraží, Ústí n.L.</v>
      </c>
      <c r="G81" s="72"/>
      <c r="H81" s="72"/>
      <c r="I81" s="204" t="s">
        <v>37</v>
      </c>
      <c r="J81" s="203" t="str">
        <f>E23</f>
        <v>INTECON spol. s r.o., Ústí nad Labem</v>
      </c>
      <c r="K81" s="72"/>
      <c r="L81" s="70"/>
    </row>
    <row r="82" s="1" customFormat="1" ht="14.4" customHeight="1">
      <c r="B82" s="44"/>
      <c r="C82" s="74" t="s">
        <v>35</v>
      </c>
      <c r="D82" s="72"/>
      <c r="E82" s="72"/>
      <c r="F82" s="203" t="str">
        <f>IF(E20="","",E20)</f>
        <v/>
      </c>
      <c r="G82" s="72"/>
      <c r="H82" s="72"/>
      <c r="I82" s="201"/>
      <c r="J82" s="72"/>
      <c r="K82" s="72"/>
      <c r="L82" s="70"/>
    </row>
    <row r="83" s="1" customFormat="1" ht="10.32" customHeight="1">
      <c r="B83" s="44"/>
      <c r="C83" s="72"/>
      <c r="D83" s="72"/>
      <c r="E83" s="72"/>
      <c r="F83" s="72"/>
      <c r="G83" s="72"/>
      <c r="H83" s="72"/>
      <c r="I83" s="201"/>
      <c r="J83" s="72"/>
      <c r="K83" s="72"/>
      <c r="L83" s="70"/>
    </row>
    <row r="84" s="10" customFormat="1" ht="29.28" customHeight="1">
      <c r="B84" s="205"/>
      <c r="C84" s="206" t="s">
        <v>134</v>
      </c>
      <c r="D84" s="207" t="s">
        <v>63</v>
      </c>
      <c r="E84" s="207" t="s">
        <v>59</v>
      </c>
      <c r="F84" s="207" t="s">
        <v>135</v>
      </c>
      <c r="G84" s="207" t="s">
        <v>136</v>
      </c>
      <c r="H84" s="207" t="s">
        <v>137</v>
      </c>
      <c r="I84" s="208" t="s">
        <v>138</v>
      </c>
      <c r="J84" s="207" t="s">
        <v>112</v>
      </c>
      <c r="K84" s="209" t="s">
        <v>139</v>
      </c>
      <c r="L84" s="210"/>
      <c r="M84" s="100" t="s">
        <v>140</v>
      </c>
      <c r="N84" s="101" t="s">
        <v>48</v>
      </c>
      <c r="O84" s="101" t="s">
        <v>141</v>
      </c>
      <c r="P84" s="101" t="s">
        <v>142</v>
      </c>
      <c r="Q84" s="101" t="s">
        <v>143</v>
      </c>
      <c r="R84" s="101" t="s">
        <v>144</v>
      </c>
      <c r="S84" s="101" t="s">
        <v>145</v>
      </c>
      <c r="T84" s="102" t="s">
        <v>146</v>
      </c>
    </row>
    <row r="85" s="1" customFormat="1" ht="29.28" customHeight="1">
      <c r="B85" s="44"/>
      <c r="C85" s="106" t="s">
        <v>113</v>
      </c>
      <c r="D85" s="72"/>
      <c r="E85" s="72"/>
      <c r="F85" s="72"/>
      <c r="G85" s="72"/>
      <c r="H85" s="72"/>
      <c r="I85" s="201"/>
      <c r="J85" s="211">
        <f>BK85</f>
        <v>0</v>
      </c>
      <c r="K85" s="72"/>
      <c r="L85" s="70"/>
      <c r="M85" s="103"/>
      <c r="N85" s="104"/>
      <c r="O85" s="104"/>
      <c r="P85" s="212">
        <f>P86</f>
        <v>0</v>
      </c>
      <c r="Q85" s="104"/>
      <c r="R85" s="212">
        <f>R86</f>
        <v>0.024141999999999997</v>
      </c>
      <c r="S85" s="104"/>
      <c r="T85" s="213">
        <f>T86</f>
        <v>0</v>
      </c>
      <c r="AT85" s="21" t="s">
        <v>77</v>
      </c>
      <c r="AU85" s="21" t="s">
        <v>114</v>
      </c>
      <c r="BK85" s="214">
        <f>BK86</f>
        <v>0</v>
      </c>
    </row>
    <row r="86" s="11" customFormat="1" ht="37.44" customHeight="1">
      <c r="B86" s="215"/>
      <c r="C86" s="216"/>
      <c r="D86" s="217" t="s">
        <v>77</v>
      </c>
      <c r="E86" s="218" t="s">
        <v>168</v>
      </c>
      <c r="F86" s="218" t="s">
        <v>836</v>
      </c>
      <c r="G86" s="216"/>
      <c r="H86" s="216"/>
      <c r="I86" s="219"/>
      <c r="J86" s="220">
        <f>BK86</f>
        <v>0</v>
      </c>
      <c r="K86" s="216"/>
      <c r="L86" s="221"/>
      <c r="M86" s="222"/>
      <c r="N86" s="223"/>
      <c r="O86" s="223"/>
      <c r="P86" s="224">
        <f>P87+P143</f>
        <v>0</v>
      </c>
      <c r="Q86" s="223"/>
      <c r="R86" s="224">
        <f>R87+R143</f>
        <v>0.024141999999999997</v>
      </c>
      <c r="S86" s="223"/>
      <c r="T86" s="225">
        <f>T87+T143</f>
        <v>0</v>
      </c>
      <c r="AR86" s="226" t="s">
        <v>150</v>
      </c>
      <c r="AT86" s="227" t="s">
        <v>77</v>
      </c>
      <c r="AU86" s="227" t="s">
        <v>78</v>
      </c>
      <c r="AY86" s="226" t="s">
        <v>149</v>
      </c>
      <c r="BK86" s="228">
        <f>BK87+BK143</f>
        <v>0</v>
      </c>
    </row>
    <row r="87" s="11" customFormat="1" ht="19.92" customHeight="1">
      <c r="B87" s="215"/>
      <c r="C87" s="216"/>
      <c r="D87" s="217" t="s">
        <v>77</v>
      </c>
      <c r="E87" s="229" t="s">
        <v>818</v>
      </c>
      <c r="F87" s="229" t="s">
        <v>837</v>
      </c>
      <c r="G87" s="216"/>
      <c r="H87" s="216"/>
      <c r="I87" s="219"/>
      <c r="J87" s="230">
        <f>BK87</f>
        <v>0</v>
      </c>
      <c r="K87" s="216"/>
      <c r="L87" s="221"/>
      <c r="M87" s="222"/>
      <c r="N87" s="223"/>
      <c r="O87" s="223"/>
      <c r="P87" s="224">
        <f>SUM(P88:P142)</f>
        <v>0</v>
      </c>
      <c r="Q87" s="223"/>
      <c r="R87" s="224">
        <f>SUM(R88:R142)</f>
        <v>0.024141999999999997</v>
      </c>
      <c r="S87" s="223"/>
      <c r="T87" s="225">
        <f>SUM(T88:T142)</f>
        <v>0</v>
      </c>
      <c r="AR87" s="226" t="s">
        <v>150</v>
      </c>
      <c r="AT87" s="227" t="s">
        <v>77</v>
      </c>
      <c r="AU87" s="227" t="s">
        <v>86</v>
      </c>
      <c r="AY87" s="226" t="s">
        <v>149</v>
      </c>
      <c r="BK87" s="228">
        <f>SUM(BK88:BK142)</f>
        <v>0</v>
      </c>
    </row>
    <row r="88" s="1" customFormat="1" ht="25.5" customHeight="1">
      <c r="B88" s="44"/>
      <c r="C88" s="231" t="s">
        <v>86</v>
      </c>
      <c r="D88" s="231" t="s">
        <v>153</v>
      </c>
      <c r="E88" s="232" t="s">
        <v>838</v>
      </c>
      <c r="F88" s="233" t="s">
        <v>839</v>
      </c>
      <c r="G88" s="234" t="s">
        <v>189</v>
      </c>
      <c r="H88" s="235">
        <v>10</v>
      </c>
      <c r="I88" s="236"/>
      <c r="J88" s="237">
        <f>ROUND(I88*H88,2)</f>
        <v>0</v>
      </c>
      <c r="K88" s="233" t="s">
        <v>21</v>
      </c>
      <c r="L88" s="70"/>
      <c r="M88" s="238" t="s">
        <v>21</v>
      </c>
      <c r="N88" s="239" t="s">
        <v>49</v>
      </c>
      <c r="O88" s="45"/>
      <c r="P88" s="240">
        <f>O88*H88</f>
        <v>0</v>
      </c>
      <c r="Q88" s="240">
        <v>0</v>
      </c>
      <c r="R88" s="240">
        <f>Q88*H88</f>
        <v>0</v>
      </c>
      <c r="S88" s="240">
        <v>0</v>
      </c>
      <c r="T88" s="241">
        <f>S88*H88</f>
        <v>0</v>
      </c>
      <c r="AR88" s="21" t="s">
        <v>823</v>
      </c>
      <c r="AT88" s="21" t="s">
        <v>153</v>
      </c>
      <c r="AU88" s="21" t="s">
        <v>88</v>
      </c>
      <c r="AY88" s="21" t="s">
        <v>149</v>
      </c>
      <c r="BE88" s="242">
        <f>IF(N88="základní",J88,0)</f>
        <v>0</v>
      </c>
      <c r="BF88" s="242">
        <f>IF(N88="snížená",J88,0)</f>
        <v>0</v>
      </c>
      <c r="BG88" s="242">
        <f>IF(N88="zákl. přenesená",J88,0)</f>
        <v>0</v>
      </c>
      <c r="BH88" s="242">
        <f>IF(N88="sníž. přenesená",J88,0)</f>
        <v>0</v>
      </c>
      <c r="BI88" s="242">
        <f>IF(N88="nulová",J88,0)</f>
        <v>0</v>
      </c>
      <c r="BJ88" s="21" t="s">
        <v>86</v>
      </c>
      <c r="BK88" s="242">
        <f>ROUND(I88*H88,2)</f>
        <v>0</v>
      </c>
      <c r="BL88" s="21" t="s">
        <v>823</v>
      </c>
      <c r="BM88" s="21" t="s">
        <v>840</v>
      </c>
    </row>
    <row r="89" s="1" customFormat="1" ht="25.5" customHeight="1">
      <c r="B89" s="44"/>
      <c r="C89" s="231" t="s">
        <v>88</v>
      </c>
      <c r="D89" s="231" t="s">
        <v>153</v>
      </c>
      <c r="E89" s="232" t="s">
        <v>841</v>
      </c>
      <c r="F89" s="233" t="s">
        <v>842</v>
      </c>
      <c r="G89" s="234" t="s">
        <v>241</v>
      </c>
      <c r="H89" s="235">
        <v>3</v>
      </c>
      <c r="I89" s="236"/>
      <c r="J89" s="237">
        <f>ROUND(I89*H89,2)</f>
        <v>0</v>
      </c>
      <c r="K89" s="233" t="s">
        <v>21</v>
      </c>
      <c r="L89" s="70"/>
      <c r="M89" s="238" t="s">
        <v>21</v>
      </c>
      <c r="N89" s="239" t="s">
        <v>49</v>
      </c>
      <c r="O89" s="45"/>
      <c r="P89" s="240">
        <f>O89*H89</f>
        <v>0</v>
      </c>
      <c r="Q89" s="240">
        <v>0</v>
      </c>
      <c r="R89" s="240">
        <f>Q89*H89</f>
        <v>0</v>
      </c>
      <c r="S89" s="240">
        <v>0</v>
      </c>
      <c r="T89" s="241">
        <f>S89*H89</f>
        <v>0</v>
      </c>
      <c r="AR89" s="21" t="s">
        <v>823</v>
      </c>
      <c r="AT89" s="21" t="s">
        <v>153</v>
      </c>
      <c r="AU89" s="21" t="s">
        <v>88</v>
      </c>
      <c r="AY89" s="21" t="s">
        <v>149</v>
      </c>
      <c r="BE89" s="242">
        <f>IF(N89="základní",J89,0)</f>
        <v>0</v>
      </c>
      <c r="BF89" s="242">
        <f>IF(N89="snížená",J89,0)</f>
        <v>0</v>
      </c>
      <c r="BG89" s="242">
        <f>IF(N89="zákl. přenesená",J89,0)</f>
        <v>0</v>
      </c>
      <c r="BH89" s="242">
        <f>IF(N89="sníž. přenesená",J89,0)</f>
        <v>0</v>
      </c>
      <c r="BI89" s="242">
        <f>IF(N89="nulová",J89,0)</f>
        <v>0</v>
      </c>
      <c r="BJ89" s="21" t="s">
        <v>86</v>
      </c>
      <c r="BK89" s="242">
        <f>ROUND(I89*H89,2)</f>
        <v>0</v>
      </c>
      <c r="BL89" s="21" t="s">
        <v>823</v>
      </c>
      <c r="BM89" s="21" t="s">
        <v>843</v>
      </c>
    </row>
    <row r="90" s="1" customFormat="1" ht="25.5" customHeight="1">
      <c r="B90" s="44"/>
      <c r="C90" s="231" t="s">
        <v>150</v>
      </c>
      <c r="D90" s="231" t="s">
        <v>153</v>
      </c>
      <c r="E90" s="232" t="s">
        <v>844</v>
      </c>
      <c r="F90" s="233" t="s">
        <v>845</v>
      </c>
      <c r="G90" s="234" t="s">
        <v>241</v>
      </c>
      <c r="H90" s="235">
        <v>45</v>
      </c>
      <c r="I90" s="236"/>
      <c r="J90" s="237">
        <f>ROUND(I90*H90,2)</f>
        <v>0</v>
      </c>
      <c r="K90" s="233" t="s">
        <v>21</v>
      </c>
      <c r="L90" s="70"/>
      <c r="M90" s="238" t="s">
        <v>21</v>
      </c>
      <c r="N90" s="239" t="s">
        <v>49</v>
      </c>
      <c r="O90" s="45"/>
      <c r="P90" s="240">
        <f>O90*H90</f>
        <v>0</v>
      </c>
      <c r="Q90" s="240">
        <v>0</v>
      </c>
      <c r="R90" s="240">
        <f>Q90*H90</f>
        <v>0</v>
      </c>
      <c r="S90" s="240">
        <v>0</v>
      </c>
      <c r="T90" s="241">
        <f>S90*H90</f>
        <v>0</v>
      </c>
      <c r="AR90" s="21" t="s">
        <v>823</v>
      </c>
      <c r="AT90" s="21" t="s">
        <v>153</v>
      </c>
      <c r="AU90" s="21" t="s">
        <v>88</v>
      </c>
      <c r="AY90" s="21" t="s">
        <v>149</v>
      </c>
      <c r="BE90" s="242">
        <f>IF(N90="základní",J90,0)</f>
        <v>0</v>
      </c>
      <c r="BF90" s="242">
        <f>IF(N90="snížená",J90,0)</f>
        <v>0</v>
      </c>
      <c r="BG90" s="242">
        <f>IF(N90="zákl. přenesená",J90,0)</f>
        <v>0</v>
      </c>
      <c r="BH90" s="242">
        <f>IF(N90="sníž. přenesená",J90,0)</f>
        <v>0</v>
      </c>
      <c r="BI90" s="242">
        <f>IF(N90="nulová",J90,0)</f>
        <v>0</v>
      </c>
      <c r="BJ90" s="21" t="s">
        <v>86</v>
      </c>
      <c r="BK90" s="242">
        <f>ROUND(I90*H90,2)</f>
        <v>0</v>
      </c>
      <c r="BL90" s="21" t="s">
        <v>823</v>
      </c>
      <c r="BM90" s="21" t="s">
        <v>846</v>
      </c>
    </row>
    <row r="91" s="1" customFormat="1" ht="16.5" customHeight="1">
      <c r="B91" s="44"/>
      <c r="C91" s="231" t="s">
        <v>157</v>
      </c>
      <c r="D91" s="231" t="s">
        <v>153</v>
      </c>
      <c r="E91" s="232" t="s">
        <v>847</v>
      </c>
      <c r="F91" s="233" t="s">
        <v>848</v>
      </c>
      <c r="G91" s="234" t="s">
        <v>241</v>
      </c>
      <c r="H91" s="235">
        <v>6</v>
      </c>
      <c r="I91" s="236"/>
      <c r="J91" s="237">
        <f>ROUND(I91*H91,2)</f>
        <v>0</v>
      </c>
      <c r="K91" s="233" t="s">
        <v>21</v>
      </c>
      <c r="L91" s="70"/>
      <c r="M91" s="238" t="s">
        <v>21</v>
      </c>
      <c r="N91" s="239" t="s">
        <v>49</v>
      </c>
      <c r="O91" s="45"/>
      <c r="P91" s="240">
        <f>O91*H91</f>
        <v>0</v>
      </c>
      <c r="Q91" s="240">
        <v>0</v>
      </c>
      <c r="R91" s="240">
        <f>Q91*H91</f>
        <v>0</v>
      </c>
      <c r="S91" s="240">
        <v>0</v>
      </c>
      <c r="T91" s="241">
        <f>S91*H91</f>
        <v>0</v>
      </c>
      <c r="AR91" s="21" t="s">
        <v>823</v>
      </c>
      <c r="AT91" s="21" t="s">
        <v>153</v>
      </c>
      <c r="AU91" s="21" t="s">
        <v>88</v>
      </c>
      <c r="AY91" s="21" t="s">
        <v>149</v>
      </c>
      <c r="BE91" s="242">
        <f>IF(N91="základní",J91,0)</f>
        <v>0</v>
      </c>
      <c r="BF91" s="242">
        <f>IF(N91="snížená",J91,0)</f>
        <v>0</v>
      </c>
      <c r="BG91" s="242">
        <f>IF(N91="zákl. přenesená",J91,0)</f>
        <v>0</v>
      </c>
      <c r="BH91" s="242">
        <f>IF(N91="sníž. přenesená",J91,0)</f>
        <v>0</v>
      </c>
      <c r="BI91" s="242">
        <f>IF(N91="nulová",J91,0)</f>
        <v>0</v>
      </c>
      <c r="BJ91" s="21" t="s">
        <v>86</v>
      </c>
      <c r="BK91" s="242">
        <f>ROUND(I91*H91,2)</f>
        <v>0</v>
      </c>
      <c r="BL91" s="21" t="s">
        <v>823</v>
      </c>
      <c r="BM91" s="21" t="s">
        <v>849</v>
      </c>
    </row>
    <row r="92" s="1" customFormat="1" ht="16.5" customHeight="1">
      <c r="B92" s="44"/>
      <c r="C92" s="231" t="s">
        <v>850</v>
      </c>
      <c r="D92" s="231" t="s">
        <v>153</v>
      </c>
      <c r="E92" s="232" t="s">
        <v>851</v>
      </c>
      <c r="F92" s="233" t="s">
        <v>852</v>
      </c>
      <c r="G92" s="234" t="s">
        <v>241</v>
      </c>
      <c r="H92" s="235">
        <v>1</v>
      </c>
      <c r="I92" s="236"/>
      <c r="J92" s="237">
        <f>ROUND(I92*H92,2)</f>
        <v>0</v>
      </c>
      <c r="K92" s="233" t="s">
        <v>21</v>
      </c>
      <c r="L92" s="70"/>
      <c r="M92" s="238" t="s">
        <v>21</v>
      </c>
      <c r="N92" s="239" t="s">
        <v>49</v>
      </c>
      <c r="O92" s="45"/>
      <c r="P92" s="240">
        <f>O92*H92</f>
        <v>0</v>
      </c>
      <c r="Q92" s="240">
        <v>0</v>
      </c>
      <c r="R92" s="240">
        <f>Q92*H92</f>
        <v>0</v>
      </c>
      <c r="S92" s="240">
        <v>0</v>
      </c>
      <c r="T92" s="241">
        <f>S92*H92</f>
        <v>0</v>
      </c>
      <c r="AR92" s="21" t="s">
        <v>823</v>
      </c>
      <c r="AT92" s="21" t="s">
        <v>153</v>
      </c>
      <c r="AU92" s="21" t="s">
        <v>88</v>
      </c>
      <c r="AY92" s="21" t="s">
        <v>149</v>
      </c>
      <c r="BE92" s="242">
        <f>IF(N92="základní",J92,0)</f>
        <v>0</v>
      </c>
      <c r="BF92" s="242">
        <f>IF(N92="snížená",J92,0)</f>
        <v>0</v>
      </c>
      <c r="BG92" s="242">
        <f>IF(N92="zákl. přenesená",J92,0)</f>
        <v>0</v>
      </c>
      <c r="BH92" s="242">
        <f>IF(N92="sníž. přenesená",J92,0)</f>
        <v>0</v>
      </c>
      <c r="BI92" s="242">
        <f>IF(N92="nulová",J92,0)</f>
        <v>0</v>
      </c>
      <c r="BJ92" s="21" t="s">
        <v>86</v>
      </c>
      <c r="BK92" s="242">
        <f>ROUND(I92*H92,2)</f>
        <v>0</v>
      </c>
      <c r="BL92" s="21" t="s">
        <v>823</v>
      </c>
      <c r="BM92" s="21" t="s">
        <v>853</v>
      </c>
    </row>
    <row r="93" s="1" customFormat="1" ht="16.5" customHeight="1">
      <c r="B93" s="44"/>
      <c r="C93" s="231" t="s">
        <v>205</v>
      </c>
      <c r="D93" s="231" t="s">
        <v>153</v>
      </c>
      <c r="E93" s="232" t="s">
        <v>854</v>
      </c>
      <c r="F93" s="233" t="s">
        <v>855</v>
      </c>
      <c r="G93" s="234" t="s">
        <v>241</v>
      </c>
      <c r="H93" s="235">
        <v>2</v>
      </c>
      <c r="I93" s="236"/>
      <c r="J93" s="237">
        <f>ROUND(I93*H93,2)</f>
        <v>0</v>
      </c>
      <c r="K93" s="233" t="s">
        <v>21</v>
      </c>
      <c r="L93" s="70"/>
      <c r="M93" s="238" t="s">
        <v>21</v>
      </c>
      <c r="N93" s="239" t="s">
        <v>49</v>
      </c>
      <c r="O93" s="45"/>
      <c r="P93" s="240">
        <f>O93*H93</f>
        <v>0</v>
      </c>
      <c r="Q93" s="240">
        <v>0</v>
      </c>
      <c r="R93" s="240">
        <f>Q93*H93</f>
        <v>0</v>
      </c>
      <c r="S93" s="240">
        <v>0</v>
      </c>
      <c r="T93" s="241">
        <f>S93*H93</f>
        <v>0</v>
      </c>
      <c r="AR93" s="21" t="s">
        <v>823</v>
      </c>
      <c r="AT93" s="21" t="s">
        <v>153</v>
      </c>
      <c r="AU93" s="21" t="s">
        <v>88</v>
      </c>
      <c r="AY93" s="21" t="s">
        <v>149</v>
      </c>
      <c r="BE93" s="242">
        <f>IF(N93="základní",J93,0)</f>
        <v>0</v>
      </c>
      <c r="BF93" s="242">
        <f>IF(N93="snížená",J93,0)</f>
        <v>0</v>
      </c>
      <c r="BG93" s="242">
        <f>IF(N93="zákl. přenesená",J93,0)</f>
        <v>0</v>
      </c>
      <c r="BH93" s="242">
        <f>IF(N93="sníž. přenesená",J93,0)</f>
        <v>0</v>
      </c>
      <c r="BI93" s="242">
        <f>IF(N93="nulová",J93,0)</f>
        <v>0</v>
      </c>
      <c r="BJ93" s="21" t="s">
        <v>86</v>
      </c>
      <c r="BK93" s="242">
        <f>ROUND(I93*H93,2)</f>
        <v>0</v>
      </c>
      <c r="BL93" s="21" t="s">
        <v>823</v>
      </c>
      <c r="BM93" s="21" t="s">
        <v>856</v>
      </c>
    </row>
    <row r="94" s="1" customFormat="1" ht="16.5" customHeight="1">
      <c r="B94" s="44"/>
      <c r="C94" s="231" t="s">
        <v>857</v>
      </c>
      <c r="D94" s="231" t="s">
        <v>153</v>
      </c>
      <c r="E94" s="232" t="s">
        <v>858</v>
      </c>
      <c r="F94" s="233" t="s">
        <v>859</v>
      </c>
      <c r="G94" s="234" t="s">
        <v>241</v>
      </c>
      <c r="H94" s="235">
        <v>5</v>
      </c>
      <c r="I94" s="236"/>
      <c r="J94" s="237">
        <f>ROUND(I94*H94,2)</f>
        <v>0</v>
      </c>
      <c r="K94" s="233" t="s">
        <v>21</v>
      </c>
      <c r="L94" s="70"/>
      <c r="M94" s="238" t="s">
        <v>21</v>
      </c>
      <c r="N94" s="239" t="s">
        <v>49</v>
      </c>
      <c r="O94" s="45"/>
      <c r="P94" s="240">
        <f>O94*H94</f>
        <v>0</v>
      </c>
      <c r="Q94" s="240">
        <v>0</v>
      </c>
      <c r="R94" s="240">
        <f>Q94*H94</f>
        <v>0</v>
      </c>
      <c r="S94" s="240">
        <v>0</v>
      </c>
      <c r="T94" s="241">
        <f>S94*H94</f>
        <v>0</v>
      </c>
      <c r="AR94" s="21" t="s">
        <v>823</v>
      </c>
      <c r="AT94" s="21" t="s">
        <v>153</v>
      </c>
      <c r="AU94" s="21" t="s">
        <v>88</v>
      </c>
      <c r="AY94" s="21" t="s">
        <v>149</v>
      </c>
      <c r="BE94" s="242">
        <f>IF(N94="základní",J94,0)</f>
        <v>0</v>
      </c>
      <c r="BF94" s="242">
        <f>IF(N94="snížená",J94,0)</f>
        <v>0</v>
      </c>
      <c r="BG94" s="242">
        <f>IF(N94="zákl. přenesená",J94,0)</f>
        <v>0</v>
      </c>
      <c r="BH94" s="242">
        <f>IF(N94="sníž. přenesená",J94,0)</f>
        <v>0</v>
      </c>
      <c r="BI94" s="242">
        <f>IF(N94="nulová",J94,0)</f>
        <v>0</v>
      </c>
      <c r="BJ94" s="21" t="s">
        <v>86</v>
      </c>
      <c r="BK94" s="242">
        <f>ROUND(I94*H94,2)</f>
        <v>0</v>
      </c>
      <c r="BL94" s="21" t="s">
        <v>823</v>
      </c>
      <c r="BM94" s="21" t="s">
        <v>860</v>
      </c>
    </row>
    <row r="95" s="1" customFormat="1" ht="25.5" customHeight="1">
      <c r="B95" s="44"/>
      <c r="C95" s="231" t="s">
        <v>171</v>
      </c>
      <c r="D95" s="231" t="s">
        <v>153</v>
      </c>
      <c r="E95" s="232" t="s">
        <v>861</v>
      </c>
      <c r="F95" s="233" t="s">
        <v>862</v>
      </c>
      <c r="G95" s="234" t="s">
        <v>241</v>
      </c>
      <c r="H95" s="235">
        <v>1</v>
      </c>
      <c r="I95" s="236"/>
      <c r="J95" s="237">
        <f>ROUND(I95*H95,2)</f>
        <v>0</v>
      </c>
      <c r="K95" s="233" t="s">
        <v>21</v>
      </c>
      <c r="L95" s="70"/>
      <c r="M95" s="238" t="s">
        <v>21</v>
      </c>
      <c r="N95" s="239" t="s">
        <v>49</v>
      </c>
      <c r="O95" s="45"/>
      <c r="P95" s="240">
        <f>O95*H95</f>
        <v>0</v>
      </c>
      <c r="Q95" s="240">
        <v>0</v>
      </c>
      <c r="R95" s="240">
        <f>Q95*H95</f>
        <v>0</v>
      </c>
      <c r="S95" s="240">
        <v>0</v>
      </c>
      <c r="T95" s="241">
        <f>S95*H95</f>
        <v>0</v>
      </c>
      <c r="AR95" s="21" t="s">
        <v>823</v>
      </c>
      <c r="AT95" s="21" t="s">
        <v>153</v>
      </c>
      <c r="AU95" s="21" t="s">
        <v>88</v>
      </c>
      <c r="AY95" s="21" t="s">
        <v>149</v>
      </c>
      <c r="BE95" s="242">
        <f>IF(N95="základní",J95,0)</f>
        <v>0</v>
      </c>
      <c r="BF95" s="242">
        <f>IF(N95="snížená",J95,0)</f>
        <v>0</v>
      </c>
      <c r="BG95" s="242">
        <f>IF(N95="zákl. přenesená",J95,0)</f>
        <v>0</v>
      </c>
      <c r="BH95" s="242">
        <f>IF(N95="sníž. přenesená",J95,0)</f>
        <v>0</v>
      </c>
      <c r="BI95" s="242">
        <f>IF(N95="nulová",J95,0)</f>
        <v>0</v>
      </c>
      <c r="BJ95" s="21" t="s">
        <v>86</v>
      </c>
      <c r="BK95" s="242">
        <f>ROUND(I95*H95,2)</f>
        <v>0</v>
      </c>
      <c r="BL95" s="21" t="s">
        <v>823</v>
      </c>
      <c r="BM95" s="21" t="s">
        <v>863</v>
      </c>
    </row>
    <row r="96" s="1" customFormat="1" ht="16.5" customHeight="1">
      <c r="B96" s="44"/>
      <c r="C96" s="231" t="s">
        <v>248</v>
      </c>
      <c r="D96" s="231" t="s">
        <v>153</v>
      </c>
      <c r="E96" s="232" t="s">
        <v>864</v>
      </c>
      <c r="F96" s="233" t="s">
        <v>865</v>
      </c>
      <c r="G96" s="234" t="s">
        <v>241</v>
      </c>
      <c r="H96" s="235">
        <v>3</v>
      </c>
      <c r="I96" s="236"/>
      <c r="J96" s="237">
        <f>ROUND(I96*H96,2)</f>
        <v>0</v>
      </c>
      <c r="K96" s="233" t="s">
        <v>21</v>
      </c>
      <c r="L96" s="70"/>
      <c r="M96" s="238" t="s">
        <v>21</v>
      </c>
      <c r="N96" s="239" t="s">
        <v>49</v>
      </c>
      <c r="O96" s="45"/>
      <c r="P96" s="240">
        <f>O96*H96</f>
        <v>0</v>
      </c>
      <c r="Q96" s="240">
        <v>0</v>
      </c>
      <c r="R96" s="240">
        <f>Q96*H96</f>
        <v>0</v>
      </c>
      <c r="S96" s="240">
        <v>0</v>
      </c>
      <c r="T96" s="241">
        <f>S96*H96</f>
        <v>0</v>
      </c>
      <c r="AR96" s="21" t="s">
        <v>823</v>
      </c>
      <c r="AT96" s="21" t="s">
        <v>153</v>
      </c>
      <c r="AU96" s="21" t="s">
        <v>88</v>
      </c>
      <c r="AY96" s="21" t="s">
        <v>149</v>
      </c>
      <c r="BE96" s="242">
        <f>IF(N96="základní",J96,0)</f>
        <v>0</v>
      </c>
      <c r="BF96" s="242">
        <f>IF(N96="snížená",J96,0)</f>
        <v>0</v>
      </c>
      <c r="BG96" s="242">
        <f>IF(N96="zákl. přenesená",J96,0)</f>
        <v>0</v>
      </c>
      <c r="BH96" s="242">
        <f>IF(N96="sníž. přenesená",J96,0)</f>
        <v>0</v>
      </c>
      <c r="BI96" s="242">
        <f>IF(N96="nulová",J96,0)</f>
        <v>0</v>
      </c>
      <c r="BJ96" s="21" t="s">
        <v>86</v>
      </c>
      <c r="BK96" s="242">
        <f>ROUND(I96*H96,2)</f>
        <v>0</v>
      </c>
      <c r="BL96" s="21" t="s">
        <v>823</v>
      </c>
      <c r="BM96" s="21" t="s">
        <v>866</v>
      </c>
    </row>
    <row r="97" s="1" customFormat="1" ht="25.5" customHeight="1">
      <c r="B97" s="44"/>
      <c r="C97" s="231" t="s">
        <v>152</v>
      </c>
      <c r="D97" s="231" t="s">
        <v>153</v>
      </c>
      <c r="E97" s="232" t="s">
        <v>867</v>
      </c>
      <c r="F97" s="233" t="s">
        <v>868</v>
      </c>
      <c r="G97" s="234" t="s">
        <v>241</v>
      </c>
      <c r="H97" s="235">
        <v>4</v>
      </c>
      <c r="I97" s="236"/>
      <c r="J97" s="237">
        <f>ROUND(I97*H97,2)</f>
        <v>0</v>
      </c>
      <c r="K97" s="233" t="s">
        <v>21</v>
      </c>
      <c r="L97" s="70"/>
      <c r="M97" s="238" t="s">
        <v>21</v>
      </c>
      <c r="N97" s="239" t="s">
        <v>49</v>
      </c>
      <c r="O97" s="45"/>
      <c r="P97" s="240">
        <f>O97*H97</f>
        <v>0</v>
      </c>
      <c r="Q97" s="240">
        <v>0</v>
      </c>
      <c r="R97" s="240">
        <f>Q97*H97</f>
        <v>0</v>
      </c>
      <c r="S97" s="240">
        <v>0</v>
      </c>
      <c r="T97" s="241">
        <f>S97*H97</f>
        <v>0</v>
      </c>
      <c r="AR97" s="21" t="s">
        <v>823</v>
      </c>
      <c r="AT97" s="21" t="s">
        <v>153</v>
      </c>
      <c r="AU97" s="21" t="s">
        <v>88</v>
      </c>
      <c r="AY97" s="21" t="s">
        <v>149</v>
      </c>
      <c r="BE97" s="242">
        <f>IF(N97="základní",J97,0)</f>
        <v>0</v>
      </c>
      <c r="BF97" s="242">
        <f>IF(N97="snížená",J97,0)</f>
        <v>0</v>
      </c>
      <c r="BG97" s="242">
        <f>IF(N97="zákl. přenesená",J97,0)</f>
        <v>0</v>
      </c>
      <c r="BH97" s="242">
        <f>IF(N97="sníž. přenesená",J97,0)</f>
        <v>0</v>
      </c>
      <c r="BI97" s="242">
        <f>IF(N97="nulová",J97,0)</f>
        <v>0</v>
      </c>
      <c r="BJ97" s="21" t="s">
        <v>86</v>
      </c>
      <c r="BK97" s="242">
        <f>ROUND(I97*H97,2)</f>
        <v>0</v>
      </c>
      <c r="BL97" s="21" t="s">
        <v>823</v>
      </c>
      <c r="BM97" s="21" t="s">
        <v>869</v>
      </c>
    </row>
    <row r="98" s="1" customFormat="1" ht="16.5" customHeight="1">
      <c r="B98" s="44"/>
      <c r="C98" s="231" t="s">
        <v>870</v>
      </c>
      <c r="D98" s="231" t="s">
        <v>153</v>
      </c>
      <c r="E98" s="232" t="s">
        <v>871</v>
      </c>
      <c r="F98" s="233" t="s">
        <v>872</v>
      </c>
      <c r="G98" s="234" t="s">
        <v>241</v>
      </c>
      <c r="H98" s="235">
        <v>2</v>
      </c>
      <c r="I98" s="236"/>
      <c r="J98" s="237">
        <f>ROUND(I98*H98,2)</f>
        <v>0</v>
      </c>
      <c r="K98" s="233" t="s">
        <v>21</v>
      </c>
      <c r="L98" s="70"/>
      <c r="M98" s="238" t="s">
        <v>21</v>
      </c>
      <c r="N98" s="239" t="s">
        <v>49</v>
      </c>
      <c r="O98" s="45"/>
      <c r="P98" s="240">
        <f>O98*H98</f>
        <v>0</v>
      </c>
      <c r="Q98" s="240">
        <v>0</v>
      </c>
      <c r="R98" s="240">
        <f>Q98*H98</f>
        <v>0</v>
      </c>
      <c r="S98" s="240">
        <v>0</v>
      </c>
      <c r="T98" s="241">
        <f>S98*H98</f>
        <v>0</v>
      </c>
      <c r="AR98" s="21" t="s">
        <v>823</v>
      </c>
      <c r="AT98" s="21" t="s">
        <v>153</v>
      </c>
      <c r="AU98" s="21" t="s">
        <v>88</v>
      </c>
      <c r="AY98" s="21" t="s">
        <v>149</v>
      </c>
      <c r="BE98" s="242">
        <f>IF(N98="základní",J98,0)</f>
        <v>0</v>
      </c>
      <c r="BF98" s="242">
        <f>IF(N98="snížená",J98,0)</f>
        <v>0</v>
      </c>
      <c r="BG98" s="242">
        <f>IF(N98="zákl. přenesená",J98,0)</f>
        <v>0</v>
      </c>
      <c r="BH98" s="242">
        <f>IF(N98="sníž. přenesená",J98,0)</f>
        <v>0</v>
      </c>
      <c r="BI98" s="242">
        <f>IF(N98="nulová",J98,0)</f>
        <v>0</v>
      </c>
      <c r="BJ98" s="21" t="s">
        <v>86</v>
      </c>
      <c r="BK98" s="242">
        <f>ROUND(I98*H98,2)</f>
        <v>0</v>
      </c>
      <c r="BL98" s="21" t="s">
        <v>823</v>
      </c>
      <c r="BM98" s="21" t="s">
        <v>873</v>
      </c>
    </row>
    <row r="99" s="1" customFormat="1" ht="16.5" customHeight="1">
      <c r="B99" s="44"/>
      <c r="C99" s="231" t="s">
        <v>161</v>
      </c>
      <c r="D99" s="231" t="s">
        <v>153</v>
      </c>
      <c r="E99" s="232" t="s">
        <v>874</v>
      </c>
      <c r="F99" s="233" t="s">
        <v>875</v>
      </c>
      <c r="G99" s="234" t="s">
        <v>241</v>
      </c>
      <c r="H99" s="235">
        <v>2</v>
      </c>
      <c r="I99" s="236"/>
      <c r="J99" s="237">
        <f>ROUND(I99*H99,2)</f>
        <v>0</v>
      </c>
      <c r="K99" s="233" t="s">
        <v>21</v>
      </c>
      <c r="L99" s="70"/>
      <c r="M99" s="238" t="s">
        <v>21</v>
      </c>
      <c r="N99" s="239" t="s">
        <v>49</v>
      </c>
      <c r="O99" s="45"/>
      <c r="P99" s="240">
        <f>O99*H99</f>
        <v>0</v>
      </c>
      <c r="Q99" s="240">
        <v>0</v>
      </c>
      <c r="R99" s="240">
        <f>Q99*H99</f>
        <v>0</v>
      </c>
      <c r="S99" s="240">
        <v>0</v>
      </c>
      <c r="T99" s="241">
        <f>S99*H99</f>
        <v>0</v>
      </c>
      <c r="AR99" s="21" t="s">
        <v>823</v>
      </c>
      <c r="AT99" s="21" t="s">
        <v>153</v>
      </c>
      <c r="AU99" s="21" t="s">
        <v>88</v>
      </c>
      <c r="AY99" s="21" t="s">
        <v>149</v>
      </c>
      <c r="BE99" s="242">
        <f>IF(N99="základní",J99,0)</f>
        <v>0</v>
      </c>
      <c r="BF99" s="242">
        <f>IF(N99="snížená",J99,0)</f>
        <v>0</v>
      </c>
      <c r="BG99" s="242">
        <f>IF(N99="zákl. přenesená",J99,0)</f>
        <v>0</v>
      </c>
      <c r="BH99" s="242">
        <f>IF(N99="sníž. přenesená",J99,0)</f>
        <v>0</v>
      </c>
      <c r="BI99" s="242">
        <f>IF(N99="nulová",J99,0)</f>
        <v>0</v>
      </c>
      <c r="BJ99" s="21" t="s">
        <v>86</v>
      </c>
      <c r="BK99" s="242">
        <f>ROUND(I99*H99,2)</f>
        <v>0</v>
      </c>
      <c r="BL99" s="21" t="s">
        <v>823</v>
      </c>
      <c r="BM99" s="21" t="s">
        <v>876</v>
      </c>
    </row>
    <row r="100" s="1" customFormat="1" ht="25.5" customHeight="1">
      <c r="B100" s="44"/>
      <c r="C100" s="231" t="s">
        <v>167</v>
      </c>
      <c r="D100" s="231" t="s">
        <v>153</v>
      </c>
      <c r="E100" s="232" t="s">
        <v>877</v>
      </c>
      <c r="F100" s="233" t="s">
        <v>878</v>
      </c>
      <c r="G100" s="234" t="s">
        <v>189</v>
      </c>
      <c r="H100" s="235">
        <v>30</v>
      </c>
      <c r="I100" s="236"/>
      <c r="J100" s="237">
        <f>ROUND(I100*H100,2)</f>
        <v>0</v>
      </c>
      <c r="K100" s="233" t="s">
        <v>21</v>
      </c>
      <c r="L100" s="70"/>
      <c r="M100" s="238" t="s">
        <v>21</v>
      </c>
      <c r="N100" s="239" t="s">
        <v>49</v>
      </c>
      <c r="O100" s="45"/>
      <c r="P100" s="240">
        <f>O100*H100</f>
        <v>0</v>
      </c>
      <c r="Q100" s="240">
        <v>0</v>
      </c>
      <c r="R100" s="240">
        <f>Q100*H100</f>
        <v>0</v>
      </c>
      <c r="S100" s="240">
        <v>0</v>
      </c>
      <c r="T100" s="241">
        <f>S100*H100</f>
        <v>0</v>
      </c>
      <c r="AR100" s="21" t="s">
        <v>823</v>
      </c>
      <c r="AT100" s="21" t="s">
        <v>153</v>
      </c>
      <c r="AU100" s="21" t="s">
        <v>88</v>
      </c>
      <c r="AY100" s="21" t="s">
        <v>149</v>
      </c>
      <c r="BE100" s="242">
        <f>IF(N100="základní",J100,0)</f>
        <v>0</v>
      </c>
      <c r="BF100" s="242">
        <f>IF(N100="snížená",J100,0)</f>
        <v>0</v>
      </c>
      <c r="BG100" s="242">
        <f>IF(N100="zákl. přenesená",J100,0)</f>
        <v>0</v>
      </c>
      <c r="BH100" s="242">
        <f>IF(N100="sníž. přenesená",J100,0)</f>
        <v>0</v>
      </c>
      <c r="BI100" s="242">
        <f>IF(N100="nulová",J100,0)</f>
        <v>0</v>
      </c>
      <c r="BJ100" s="21" t="s">
        <v>86</v>
      </c>
      <c r="BK100" s="242">
        <f>ROUND(I100*H100,2)</f>
        <v>0</v>
      </c>
      <c r="BL100" s="21" t="s">
        <v>823</v>
      </c>
      <c r="BM100" s="21" t="s">
        <v>879</v>
      </c>
    </row>
    <row r="101" s="1" customFormat="1" ht="25.5" customHeight="1">
      <c r="B101" s="44"/>
      <c r="C101" s="231" t="s">
        <v>174</v>
      </c>
      <c r="D101" s="231" t="s">
        <v>153</v>
      </c>
      <c r="E101" s="232" t="s">
        <v>880</v>
      </c>
      <c r="F101" s="233" t="s">
        <v>881</v>
      </c>
      <c r="G101" s="234" t="s">
        <v>189</v>
      </c>
      <c r="H101" s="235">
        <v>35</v>
      </c>
      <c r="I101" s="236"/>
      <c r="J101" s="237">
        <f>ROUND(I101*H101,2)</f>
        <v>0</v>
      </c>
      <c r="K101" s="233" t="s">
        <v>21</v>
      </c>
      <c r="L101" s="70"/>
      <c r="M101" s="238" t="s">
        <v>21</v>
      </c>
      <c r="N101" s="239" t="s">
        <v>49</v>
      </c>
      <c r="O101" s="45"/>
      <c r="P101" s="240">
        <f>O101*H101</f>
        <v>0</v>
      </c>
      <c r="Q101" s="240">
        <v>0</v>
      </c>
      <c r="R101" s="240">
        <f>Q101*H101</f>
        <v>0</v>
      </c>
      <c r="S101" s="240">
        <v>0</v>
      </c>
      <c r="T101" s="241">
        <f>S101*H101</f>
        <v>0</v>
      </c>
      <c r="AR101" s="21" t="s">
        <v>823</v>
      </c>
      <c r="AT101" s="21" t="s">
        <v>153</v>
      </c>
      <c r="AU101" s="21" t="s">
        <v>88</v>
      </c>
      <c r="AY101" s="21" t="s">
        <v>149</v>
      </c>
      <c r="BE101" s="242">
        <f>IF(N101="základní",J101,0)</f>
        <v>0</v>
      </c>
      <c r="BF101" s="242">
        <f>IF(N101="snížená",J101,0)</f>
        <v>0</v>
      </c>
      <c r="BG101" s="242">
        <f>IF(N101="zákl. přenesená",J101,0)</f>
        <v>0</v>
      </c>
      <c r="BH101" s="242">
        <f>IF(N101="sníž. přenesená",J101,0)</f>
        <v>0</v>
      </c>
      <c r="BI101" s="242">
        <f>IF(N101="nulová",J101,0)</f>
        <v>0</v>
      </c>
      <c r="BJ101" s="21" t="s">
        <v>86</v>
      </c>
      <c r="BK101" s="242">
        <f>ROUND(I101*H101,2)</f>
        <v>0</v>
      </c>
      <c r="BL101" s="21" t="s">
        <v>823</v>
      </c>
      <c r="BM101" s="21" t="s">
        <v>882</v>
      </c>
    </row>
    <row r="102" s="1" customFormat="1" ht="25.5" customHeight="1">
      <c r="B102" s="44"/>
      <c r="C102" s="231" t="s">
        <v>180</v>
      </c>
      <c r="D102" s="231" t="s">
        <v>153</v>
      </c>
      <c r="E102" s="232" t="s">
        <v>883</v>
      </c>
      <c r="F102" s="233" t="s">
        <v>884</v>
      </c>
      <c r="G102" s="234" t="s">
        <v>189</v>
      </c>
      <c r="H102" s="235">
        <v>7</v>
      </c>
      <c r="I102" s="236"/>
      <c r="J102" s="237">
        <f>ROUND(I102*H102,2)</f>
        <v>0</v>
      </c>
      <c r="K102" s="233" t="s">
        <v>21</v>
      </c>
      <c r="L102" s="70"/>
      <c r="M102" s="238" t="s">
        <v>21</v>
      </c>
      <c r="N102" s="239" t="s">
        <v>49</v>
      </c>
      <c r="O102" s="45"/>
      <c r="P102" s="240">
        <f>O102*H102</f>
        <v>0</v>
      </c>
      <c r="Q102" s="240">
        <v>0</v>
      </c>
      <c r="R102" s="240">
        <f>Q102*H102</f>
        <v>0</v>
      </c>
      <c r="S102" s="240">
        <v>0</v>
      </c>
      <c r="T102" s="241">
        <f>S102*H102</f>
        <v>0</v>
      </c>
      <c r="AR102" s="21" t="s">
        <v>823</v>
      </c>
      <c r="AT102" s="21" t="s">
        <v>153</v>
      </c>
      <c r="AU102" s="21" t="s">
        <v>88</v>
      </c>
      <c r="AY102" s="21" t="s">
        <v>149</v>
      </c>
      <c r="BE102" s="242">
        <f>IF(N102="základní",J102,0)</f>
        <v>0</v>
      </c>
      <c r="BF102" s="242">
        <f>IF(N102="snížená",J102,0)</f>
        <v>0</v>
      </c>
      <c r="BG102" s="242">
        <f>IF(N102="zákl. přenesená",J102,0)</f>
        <v>0</v>
      </c>
      <c r="BH102" s="242">
        <f>IF(N102="sníž. přenesená",J102,0)</f>
        <v>0</v>
      </c>
      <c r="BI102" s="242">
        <f>IF(N102="nulová",J102,0)</f>
        <v>0</v>
      </c>
      <c r="BJ102" s="21" t="s">
        <v>86</v>
      </c>
      <c r="BK102" s="242">
        <f>ROUND(I102*H102,2)</f>
        <v>0</v>
      </c>
      <c r="BL102" s="21" t="s">
        <v>823</v>
      </c>
      <c r="BM102" s="21" t="s">
        <v>885</v>
      </c>
    </row>
    <row r="103" s="1" customFormat="1" ht="25.5" customHeight="1">
      <c r="B103" s="44"/>
      <c r="C103" s="231" t="s">
        <v>10</v>
      </c>
      <c r="D103" s="231" t="s">
        <v>153</v>
      </c>
      <c r="E103" s="232" t="s">
        <v>886</v>
      </c>
      <c r="F103" s="233" t="s">
        <v>887</v>
      </c>
      <c r="G103" s="234" t="s">
        <v>241</v>
      </c>
      <c r="H103" s="235">
        <v>2</v>
      </c>
      <c r="I103" s="236"/>
      <c r="J103" s="237">
        <f>ROUND(I103*H103,2)</f>
        <v>0</v>
      </c>
      <c r="K103" s="233" t="s">
        <v>21</v>
      </c>
      <c r="L103" s="70"/>
      <c r="M103" s="238" t="s">
        <v>21</v>
      </c>
      <c r="N103" s="239" t="s">
        <v>49</v>
      </c>
      <c r="O103" s="45"/>
      <c r="P103" s="240">
        <f>O103*H103</f>
        <v>0</v>
      </c>
      <c r="Q103" s="240">
        <v>0</v>
      </c>
      <c r="R103" s="240">
        <f>Q103*H103</f>
        <v>0</v>
      </c>
      <c r="S103" s="240">
        <v>0</v>
      </c>
      <c r="T103" s="241">
        <f>S103*H103</f>
        <v>0</v>
      </c>
      <c r="AR103" s="21" t="s">
        <v>823</v>
      </c>
      <c r="AT103" s="21" t="s">
        <v>153</v>
      </c>
      <c r="AU103" s="21" t="s">
        <v>88</v>
      </c>
      <c r="AY103" s="21" t="s">
        <v>149</v>
      </c>
      <c r="BE103" s="242">
        <f>IF(N103="základní",J103,0)</f>
        <v>0</v>
      </c>
      <c r="BF103" s="242">
        <f>IF(N103="snížená",J103,0)</f>
        <v>0</v>
      </c>
      <c r="BG103" s="242">
        <f>IF(N103="zákl. přenesená",J103,0)</f>
        <v>0</v>
      </c>
      <c r="BH103" s="242">
        <f>IF(N103="sníž. přenesená",J103,0)</f>
        <v>0</v>
      </c>
      <c r="BI103" s="242">
        <f>IF(N103="nulová",J103,0)</f>
        <v>0</v>
      </c>
      <c r="BJ103" s="21" t="s">
        <v>86</v>
      </c>
      <c r="BK103" s="242">
        <f>ROUND(I103*H103,2)</f>
        <v>0</v>
      </c>
      <c r="BL103" s="21" t="s">
        <v>823</v>
      </c>
      <c r="BM103" s="21" t="s">
        <v>888</v>
      </c>
    </row>
    <row r="104" s="1" customFormat="1" ht="25.5" customHeight="1">
      <c r="B104" s="44"/>
      <c r="C104" s="231" t="s">
        <v>383</v>
      </c>
      <c r="D104" s="231" t="s">
        <v>153</v>
      </c>
      <c r="E104" s="232" t="s">
        <v>889</v>
      </c>
      <c r="F104" s="233" t="s">
        <v>890</v>
      </c>
      <c r="G104" s="234" t="s">
        <v>189</v>
      </c>
      <c r="H104" s="235">
        <v>2</v>
      </c>
      <c r="I104" s="236"/>
      <c r="J104" s="237">
        <f>ROUND(I104*H104,2)</f>
        <v>0</v>
      </c>
      <c r="K104" s="233" t="s">
        <v>21</v>
      </c>
      <c r="L104" s="70"/>
      <c r="M104" s="238" t="s">
        <v>21</v>
      </c>
      <c r="N104" s="239" t="s">
        <v>49</v>
      </c>
      <c r="O104" s="45"/>
      <c r="P104" s="240">
        <f>O104*H104</f>
        <v>0</v>
      </c>
      <c r="Q104" s="240">
        <v>0</v>
      </c>
      <c r="R104" s="240">
        <f>Q104*H104</f>
        <v>0</v>
      </c>
      <c r="S104" s="240">
        <v>0</v>
      </c>
      <c r="T104" s="241">
        <f>S104*H104</f>
        <v>0</v>
      </c>
      <c r="AR104" s="21" t="s">
        <v>823</v>
      </c>
      <c r="AT104" s="21" t="s">
        <v>153</v>
      </c>
      <c r="AU104" s="21" t="s">
        <v>88</v>
      </c>
      <c r="AY104" s="21" t="s">
        <v>149</v>
      </c>
      <c r="BE104" s="242">
        <f>IF(N104="základní",J104,0)</f>
        <v>0</v>
      </c>
      <c r="BF104" s="242">
        <f>IF(N104="snížená",J104,0)</f>
        <v>0</v>
      </c>
      <c r="BG104" s="242">
        <f>IF(N104="zákl. přenesená",J104,0)</f>
        <v>0</v>
      </c>
      <c r="BH104" s="242">
        <f>IF(N104="sníž. přenesená",J104,0)</f>
        <v>0</v>
      </c>
      <c r="BI104" s="242">
        <f>IF(N104="nulová",J104,0)</f>
        <v>0</v>
      </c>
      <c r="BJ104" s="21" t="s">
        <v>86</v>
      </c>
      <c r="BK104" s="242">
        <f>ROUND(I104*H104,2)</f>
        <v>0</v>
      </c>
      <c r="BL104" s="21" t="s">
        <v>823</v>
      </c>
      <c r="BM104" s="21" t="s">
        <v>891</v>
      </c>
    </row>
    <row r="105" s="1" customFormat="1" ht="16.5" customHeight="1">
      <c r="B105" s="44"/>
      <c r="C105" s="231" t="s">
        <v>892</v>
      </c>
      <c r="D105" s="231" t="s">
        <v>153</v>
      </c>
      <c r="E105" s="232" t="s">
        <v>893</v>
      </c>
      <c r="F105" s="233" t="s">
        <v>894</v>
      </c>
      <c r="G105" s="234" t="s">
        <v>241</v>
      </c>
      <c r="H105" s="235">
        <v>20</v>
      </c>
      <c r="I105" s="236"/>
      <c r="J105" s="237">
        <f>ROUND(I105*H105,2)</f>
        <v>0</v>
      </c>
      <c r="K105" s="233" t="s">
        <v>21</v>
      </c>
      <c r="L105" s="70"/>
      <c r="M105" s="238" t="s">
        <v>21</v>
      </c>
      <c r="N105" s="239" t="s">
        <v>49</v>
      </c>
      <c r="O105" s="45"/>
      <c r="P105" s="240">
        <f>O105*H105</f>
        <v>0</v>
      </c>
      <c r="Q105" s="240">
        <v>0</v>
      </c>
      <c r="R105" s="240">
        <f>Q105*H105</f>
        <v>0</v>
      </c>
      <c r="S105" s="240">
        <v>0</v>
      </c>
      <c r="T105" s="241">
        <f>S105*H105</f>
        <v>0</v>
      </c>
      <c r="AR105" s="21" t="s">
        <v>823</v>
      </c>
      <c r="AT105" s="21" t="s">
        <v>153</v>
      </c>
      <c r="AU105" s="21" t="s">
        <v>88</v>
      </c>
      <c r="AY105" s="21" t="s">
        <v>149</v>
      </c>
      <c r="BE105" s="242">
        <f>IF(N105="základní",J105,0)</f>
        <v>0</v>
      </c>
      <c r="BF105" s="242">
        <f>IF(N105="snížená",J105,0)</f>
        <v>0</v>
      </c>
      <c r="BG105" s="242">
        <f>IF(N105="zákl. přenesená",J105,0)</f>
        <v>0</v>
      </c>
      <c r="BH105" s="242">
        <f>IF(N105="sníž. přenesená",J105,0)</f>
        <v>0</v>
      </c>
      <c r="BI105" s="242">
        <f>IF(N105="nulová",J105,0)</f>
        <v>0</v>
      </c>
      <c r="BJ105" s="21" t="s">
        <v>86</v>
      </c>
      <c r="BK105" s="242">
        <f>ROUND(I105*H105,2)</f>
        <v>0</v>
      </c>
      <c r="BL105" s="21" t="s">
        <v>823</v>
      </c>
      <c r="BM105" s="21" t="s">
        <v>895</v>
      </c>
    </row>
    <row r="106" s="1" customFormat="1" ht="16.5" customHeight="1">
      <c r="B106" s="44"/>
      <c r="C106" s="231" t="s">
        <v>896</v>
      </c>
      <c r="D106" s="231" t="s">
        <v>153</v>
      </c>
      <c r="E106" s="232" t="s">
        <v>897</v>
      </c>
      <c r="F106" s="233" t="s">
        <v>898</v>
      </c>
      <c r="G106" s="234" t="s">
        <v>241</v>
      </c>
      <c r="H106" s="235">
        <v>1</v>
      </c>
      <c r="I106" s="236"/>
      <c r="J106" s="237">
        <f>ROUND(I106*H106,2)</f>
        <v>0</v>
      </c>
      <c r="K106" s="233" t="s">
        <v>21</v>
      </c>
      <c r="L106" s="70"/>
      <c r="M106" s="238" t="s">
        <v>21</v>
      </c>
      <c r="N106" s="239" t="s">
        <v>49</v>
      </c>
      <c r="O106" s="45"/>
      <c r="P106" s="240">
        <f>O106*H106</f>
        <v>0</v>
      </c>
      <c r="Q106" s="240">
        <v>0</v>
      </c>
      <c r="R106" s="240">
        <f>Q106*H106</f>
        <v>0</v>
      </c>
      <c r="S106" s="240">
        <v>0</v>
      </c>
      <c r="T106" s="241">
        <f>S106*H106</f>
        <v>0</v>
      </c>
      <c r="AR106" s="21" t="s">
        <v>823</v>
      </c>
      <c r="AT106" s="21" t="s">
        <v>153</v>
      </c>
      <c r="AU106" s="21" t="s">
        <v>88</v>
      </c>
      <c r="AY106" s="21" t="s">
        <v>149</v>
      </c>
      <c r="BE106" s="242">
        <f>IF(N106="základní",J106,0)</f>
        <v>0</v>
      </c>
      <c r="BF106" s="242">
        <f>IF(N106="snížená",J106,0)</f>
        <v>0</v>
      </c>
      <c r="BG106" s="242">
        <f>IF(N106="zákl. přenesená",J106,0)</f>
        <v>0</v>
      </c>
      <c r="BH106" s="242">
        <f>IF(N106="sníž. přenesená",J106,0)</f>
        <v>0</v>
      </c>
      <c r="BI106" s="242">
        <f>IF(N106="nulová",J106,0)</f>
        <v>0</v>
      </c>
      <c r="BJ106" s="21" t="s">
        <v>86</v>
      </c>
      <c r="BK106" s="242">
        <f>ROUND(I106*H106,2)</f>
        <v>0</v>
      </c>
      <c r="BL106" s="21" t="s">
        <v>823</v>
      </c>
      <c r="BM106" s="21" t="s">
        <v>899</v>
      </c>
    </row>
    <row r="107" s="1" customFormat="1" ht="16.5" customHeight="1">
      <c r="B107" s="44"/>
      <c r="C107" s="231" t="s">
        <v>207</v>
      </c>
      <c r="D107" s="231" t="s">
        <v>153</v>
      </c>
      <c r="E107" s="232" t="s">
        <v>900</v>
      </c>
      <c r="F107" s="233" t="s">
        <v>901</v>
      </c>
      <c r="G107" s="234" t="s">
        <v>241</v>
      </c>
      <c r="H107" s="235">
        <v>1</v>
      </c>
      <c r="I107" s="236"/>
      <c r="J107" s="237">
        <f>ROUND(I107*H107,2)</f>
        <v>0</v>
      </c>
      <c r="K107" s="233" t="s">
        <v>21</v>
      </c>
      <c r="L107" s="70"/>
      <c r="M107" s="238" t="s">
        <v>21</v>
      </c>
      <c r="N107" s="239" t="s">
        <v>49</v>
      </c>
      <c r="O107" s="45"/>
      <c r="P107" s="240">
        <f>O107*H107</f>
        <v>0</v>
      </c>
      <c r="Q107" s="240">
        <v>0</v>
      </c>
      <c r="R107" s="240">
        <f>Q107*H107</f>
        <v>0</v>
      </c>
      <c r="S107" s="240">
        <v>0</v>
      </c>
      <c r="T107" s="241">
        <f>S107*H107</f>
        <v>0</v>
      </c>
      <c r="AR107" s="21" t="s">
        <v>823</v>
      </c>
      <c r="AT107" s="21" t="s">
        <v>153</v>
      </c>
      <c r="AU107" s="21" t="s">
        <v>88</v>
      </c>
      <c r="AY107" s="21" t="s">
        <v>149</v>
      </c>
      <c r="BE107" s="242">
        <f>IF(N107="základní",J107,0)</f>
        <v>0</v>
      </c>
      <c r="BF107" s="242">
        <f>IF(N107="snížená",J107,0)</f>
        <v>0</v>
      </c>
      <c r="BG107" s="242">
        <f>IF(N107="zákl. přenesená",J107,0)</f>
        <v>0</v>
      </c>
      <c r="BH107" s="242">
        <f>IF(N107="sníž. přenesená",J107,0)</f>
        <v>0</v>
      </c>
      <c r="BI107" s="242">
        <f>IF(N107="nulová",J107,0)</f>
        <v>0</v>
      </c>
      <c r="BJ107" s="21" t="s">
        <v>86</v>
      </c>
      <c r="BK107" s="242">
        <f>ROUND(I107*H107,2)</f>
        <v>0</v>
      </c>
      <c r="BL107" s="21" t="s">
        <v>823</v>
      </c>
      <c r="BM107" s="21" t="s">
        <v>902</v>
      </c>
    </row>
    <row r="108" s="1" customFormat="1" ht="16.5" customHeight="1">
      <c r="B108" s="44"/>
      <c r="C108" s="231" t="s">
        <v>212</v>
      </c>
      <c r="D108" s="231" t="s">
        <v>153</v>
      </c>
      <c r="E108" s="232" t="s">
        <v>903</v>
      </c>
      <c r="F108" s="233" t="s">
        <v>904</v>
      </c>
      <c r="G108" s="234" t="s">
        <v>241</v>
      </c>
      <c r="H108" s="235">
        <v>1</v>
      </c>
      <c r="I108" s="236"/>
      <c r="J108" s="237">
        <f>ROUND(I108*H108,2)</f>
        <v>0</v>
      </c>
      <c r="K108" s="233" t="s">
        <v>21</v>
      </c>
      <c r="L108" s="70"/>
      <c r="M108" s="238" t="s">
        <v>21</v>
      </c>
      <c r="N108" s="239" t="s">
        <v>49</v>
      </c>
      <c r="O108" s="45"/>
      <c r="P108" s="240">
        <f>O108*H108</f>
        <v>0</v>
      </c>
      <c r="Q108" s="240">
        <v>0</v>
      </c>
      <c r="R108" s="240">
        <f>Q108*H108</f>
        <v>0</v>
      </c>
      <c r="S108" s="240">
        <v>0</v>
      </c>
      <c r="T108" s="241">
        <f>S108*H108</f>
        <v>0</v>
      </c>
      <c r="AR108" s="21" t="s">
        <v>823</v>
      </c>
      <c r="AT108" s="21" t="s">
        <v>153</v>
      </c>
      <c r="AU108" s="21" t="s">
        <v>88</v>
      </c>
      <c r="AY108" s="21" t="s">
        <v>149</v>
      </c>
      <c r="BE108" s="242">
        <f>IF(N108="základní",J108,0)</f>
        <v>0</v>
      </c>
      <c r="BF108" s="242">
        <f>IF(N108="snížená",J108,0)</f>
        <v>0</v>
      </c>
      <c r="BG108" s="242">
        <f>IF(N108="zákl. přenesená",J108,0)</f>
        <v>0</v>
      </c>
      <c r="BH108" s="242">
        <f>IF(N108="sníž. přenesená",J108,0)</f>
        <v>0</v>
      </c>
      <c r="BI108" s="242">
        <f>IF(N108="nulová",J108,0)</f>
        <v>0</v>
      </c>
      <c r="BJ108" s="21" t="s">
        <v>86</v>
      </c>
      <c r="BK108" s="242">
        <f>ROUND(I108*H108,2)</f>
        <v>0</v>
      </c>
      <c r="BL108" s="21" t="s">
        <v>823</v>
      </c>
      <c r="BM108" s="21" t="s">
        <v>905</v>
      </c>
    </row>
    <row r="109" s="1" customFormat="1" ht="38.25" customHeight="1">
      <c r="B109" s="44"/>
      <c r="C109" s="246" t="s">
        <v>9</v>
      </c>
      <c r="D109" s="246" t="s">
        <v>168</v>
      </c>
      <c r="E109" s="247" t="s">
        <v>906</v>
      </c>
      <c r="F109" s="248" t="s">
        <v>907</v>
      </c>
      <c r="G109" s="249" t="s">
        <v>580</v>
      </c>
      <c r="H109" s="250">
        <v>1</v>
      </c>
      <c r="I109" s="251"/>
      <c r="J109" s="252">
        <f>ROUND(I109*H109,2)</f>
        <v>0</v>
      </c>
      <c r="K109" s="248" t="s">
        <v>21</v>
      </c>
      <c r="L109" s="253"/>
      <c r="M109" s="254" t="s">
        <v>21</v>
      </c>
      <c r="N109" s="255" t="s">
        <v>49</v>
      </c>
      <c r="O109" s="45"/>
      <c r="P109" s="240">
        <f>O109*H109</f>
        <v>0</v>
      </c>
      <c r="Q109" s="240">
        <v>0</v>
      </c>
      <c r="R109" s="240">
        <f>Q109*H109</f>
        <v>0</v>
      </c>
      <c r="S109" s="240">
        <v>0</v>
      </c>
      <c r="T109" s="241">
        <f>S109*H109</f>
        <v>0</v>
      </c>
      <c r="AR109" s="21" t="s">
        <v>568</v>
      </c>
      <c r="AT109" s="21" t="s">
        <v>168</v>
      </c>
      <c r="AU109" s="21" t="s">
        <v>88</v>
      </c>
      <c r="AY109" s="21" t="s">
        <v>149</v>
      </c>
      <c r="BE109" s="242">
        <f>IF(N109="základní",J109,0)</f>
        <v>0</v>
      </c>
      <c r="BF109" s="242">
        <f>IF(N109="snížená",J109,0)</f>
        <v>0</v>
      </c>
      <c r="BG109" s="242">
        <f>IF(N109="zákl. přenesená",J109,0)</f>
        <v>0</v>
      </c>
      <c r="BH109" s="242">
        <f>IF(N109="sníž. přenesená",J109,0)</f>
        <v>0</v>
      </c>
      <c r="BI109" s="242">
        <f>IF(N109="nulová",J109,0)</f>
        <v>0</v>
      </c>
      <c r="BJ109" s="21" t="s">
        <v>86</v>
      </c>
      <c r="BK109" s="242">
        <f>ROUND(I109*H109,2)</f>
        <v>0</v>
      </c>
      <c r="BL109" s="21" t="s">
        <v>568</v>
      </c>
      <c r="BM109" s="21" t="s">
        <v>908</v>
      </c>
    </row>
    <row r="110" s="1" customFormat="1" ht="16.5" customHeight="1">
      <c r="B110" s="44"/>
      <c r="C110" s="231" t="s">
        <v>221</v>
      </c>
      <c r="D110" s="231" t="s">
        <v>153</v>
      </c>
      <c r="E110" s="232" t="s">
        <v>909</v>
      </c>
      <c r="F110" s="233" t="s">
        <v>910</v>
      </c>
      <c r="G110" s="234" t="s">
        <v>241</v>
      </c>
      <c r="H110" s="235">
        <v>1</v>
      </c>
      <c r="I110" s="236"/>
      <c r="J110" s="237">
        <f>ROUND(I110*H110,2)</f>
        <v>0</v>
      </c>
      <c r="K110" s="233" t="s">
        <v>21</v>
      </c>
      <c r="L110" s="70"/>
      <c r="M110" s="238" t="s">
        <v>21</v>
      </c>
      <c r="N110" s="239" t="s">
        <v>49</v>
      </c>
      <c r="O110" s="45"/>
      <c r="P110" s="240">
        <f>O110*H110</f>
        <v>0</v>
      </c>
      <c r="Q110" s="240">
        <v>0</v>
      </c>
      <c r="R110" s="240">
        <f>Q110*H110</f>
        <v>0</v>
      </c>
      <c r="S110" s="240">
        <v>0</v>
      </c>
      <c r="T110" s="241">
        <f>S110*H110</f>
        <v>0</v>
      </c>
      <c r="AR110" s="21" t="s">
        <v>823</v>
      </c>
      <c r="AT110" s="21" t="s">
        <v>153</v>
      </c>
      <c r="AU110" s="21" t="s">
        <v>88</v>
      </c>
      <c r="AY110" s="21" t="s">
        <v>149</v>
      </c>
      <c r="BE110" s="242">
        <f>IF(N110="základní",J110,0)</f>
        <v>0</v>
      </c>
      <c r="BF110" s="242">
        <f>IF(N110="snížená",J110,0)</f>
        <v>0</v>
      </c>
      <c r="BG110" s="242">
        <f>IF(N110="zákl. přenesená",J110,0)</f>
        <v>0</v>
      </c>
      <c r="BH110" s="242">
        <f>IF(N110="sníž. přenesená",J110,0)</f>
        <v>0</v>
      </c>
      <c r="BI110" s="242">
        <f>IF(N110="nulová",J110,0)</f>
        <v>0</v>
      </c>
      <c r="BJ110" s="21" t="s">
        <v>86</v>
      </c>
      <c r="BK110" s="242">
        <f>ROUND(I110*H110,2)</f>
        <v>0</v>
      </c>
      <c r="BL110" s="21" t="s">
        <v>823</v>
      </c>
      <c r="BM110" s="21" t="s">
        <v>911</v>
      </c>
    </row>
    <row r="111" s="1" customFormat="1" ht="38.25" customHeight="1">
      <c r="B111" s="44"/>
      <c r="C111" s="246" t="s">
        <v>912</v>
      </c>
      <c r="D111" s="246" t="s">
        <v>168</v>
      </c>
      <c r="E111" s="247" t="s">
        <v>913</v>
      </c>
      <c r="F111" s="248" t="s">
        <v>914</v>
      </c>
      <c r="G111" s="249" t="s">
        <v>241</v>
      </c>
      <c r="H111" s="250">
        <v>1</v>
      </c>
      <c r="I111" s="251"/>
      <c r="J111" s="252">
        <f>ROUND(I111*H111,2)</f>
        <v>0</v>
      </c>
      <c r="K111" s="248" t="s">
        <v>21</v>
      </c>
      <c r="L111" s="253"/>
      <c r="M111" s="254" t="s">
        <v>21</v>
      </c>
      <c r="N111" s="255" t="s">
        <v>49</v>
      </c>
      <c r="O111" s="45"/>
      <c r="P111" s="240">
        <f>O111*H111</f>
        <v>0</v>
      </c>
      <c r="Q111" s="240">
        <v>0.00034000000000000002</v>
      </c>
      <c r="R111" s="240">
        <f>Q111*H111</f>
        <v>0.00034000000000000002</v>
      </c>
      <c r="S111" s="240">
        <v>0</v>
      </c>
      <c r="T111" s="241">
        <f>S111*H111</f>
        <v>0</v>
      </c>
      <c r="AR111" s="21" t="s">
        <v>568</v>
      </c>
      <c r="AT111" s="21" t="s">
        <v>168</v>
      </c>
      <c r="AU111" s="21" t="s">
        <v>88</v>
      </c>
      <c r="AY111" s="21" t="s">
        <v>149</v>
      </c>
      <c r="BE111" s="242">
        <f>IF(N111="základní",J111,0)</f>
        <v>0</v>
      </c>
      <c r="BF111" s="242">
        <f>IF(N111="snížená",J111,0)</f>
        <v>0</v>
      </c>
      <c r="BG111" s="242">
        <f>IF(N111="zákl. přenesená",J111,0)</f>
        <v>0</v>
      </c>
      <c r="BH111" s="242">
        <f>IF(N111="sníž. přenesená",J111,0)</f>
        <v>0</v>
      </c>
      <c r="BI111" s="242">
        <f>IF(N111="nulová",J111,0)</f>
        <v>0</v>
      </c>
      <c r="BJ111" s="21" t="s">
        <v>86</v>
      </c>
      <c r="BK111" s="242">
        <f>ROUND(I111*H111,2)</f>
        <v>0</v>
      </c>
      <c r="BL111" s="21" t="s">
        <v>568</v>
      </c>
      <c r="BM111" s="21" t="s">
        <v>915</v>
      </c>
    </row>
    <row r="112" s="1" customFormat="1" ht="16.5" customHeight="1">
      <c r="B112" s="44"/>
      <c r="C112" s="246" t="s">
        <v>916</v>
      </c>
      <c r="D112" s="246" t="s">
        <v>168</v>
      </c>
      <c r="E112" s="247" t="s">
        <v>917</v>
      </c>
      <c r="F112" s="248" t="s">
        <v>918</v>
      </c>
      <c r="G112" s="249" t="s">
        <v>189</v>
      </c>
      <c r="H112" s="250">
        <v>2</v>
      </c>
      <c r="I112" s="251"/>
      <c r="J112" s="252">
        <f>ROUND(I112*H112,2)</f>
        <v>0</v>
      </c>
      <c r="K112" s="248" t="s">
        <v>21</v>
      </c>
      <c r="L112" s="253"/>
      <c r="M112" s="254" t="s">
        <v>21</v>
      </c>
      <c r="N112" s="255" t="s">
        <v>49</v>
      </c>
      <c r="O112" s="45"/>
      <c r="P112" s="240">
        <f>O112*H112</f>
        <v>0</v>
      </c>
      <c r="Q112" s="240">
        <v>3.1000000000000001E-05</v>
      </c>
      <c r="R112" s="240">
        <f>Q112*H112</f>
        <v>6.2000000000000003E-05</v>
      </c>
      <c r="S112" s="240">
        <v>0</v>
      </c>
      <c r="T112" s="241">
        <f>S112*H112</f>
        <v>0</v>
      </c>
      <c r="AR112" s="21" t="s">
        <v>568</v>
      </c>
      <c r="AT112" s="21" t="s">
        <v>168</v>
      </c>
      <c r="AU112" s="21" t="s">
        <v>88</v>
      </c>
      <c r="AY112" s="21" t="s">
        <v>149</v>
      </c>
      <c r="BE112" s="242">
        <f>IF(N112="základní",J112,0)</f>
        <v>0</v>
      </c>
      <c r="BF112" s="242">
        <f>IF(N112="snížená",J112,0)</f>
        <v>0</v>
      </c>
      <c r="BG112" s="242">
        <f>IF(N112="zákl. přenesená",J112,0)</f>
        <v>0</v>
      </c>
      <c r="BH112" s="242">
        <f>IF(N112="sníž. přenesená",J112,0)</f>
        <v>0</v>
      </c>
      <c r="BI112" s="242">
        <f>IF(N112="nulová",J112,0)</f>
        <v>0</v>
      </c>
      <c r="BJ112" s="21" t="s">
        <v>86</v>
      </c>
      <c r="BK112" s="242">
        <f>ROUND(I112*H112,2)</f>
        <v>0</v>
      </c>
      <c r="BL112" s="21" t="s">
        <v>568</v>
      </c>
      <c r="BM112" s="21" t="s">
        <v>919</v>
      </c>
    </row>
    <row r="113" s="1" customFormat="1" ht="25.5" customHeight="1">
      <c r="B113" s="44"/>
      <c r="C113" s="231" t="s">
        <v>920</v>
      </c>
      <c r="D113" s="231" t="s">
        <v>153</v>
      </c>
      <c r="E113" s="232" t="s">
        <v>921</v>
      </c>
      <c r="F113" s="233" t="s">
        <v>922</v>
      </c>
      <c r="G113" s="234" t="s">
        <v>189</v>
      </c>
      <c r="H113" s="235">
        <v>15</v>
      </c>
      <c r="I113" s="236"/>
      <c r="J113" s="237">
        <f>ROUND(I113*H113,2)</f>
        <v>0</v>
      </c>
      <c r="K113" s="233" t="s">
        <v>21</v>
      </c>
      <c r="L113" s="70"/>
      <c r="M113" s="238" t="s">
        <v>21</v>
      </c>
      <c r="N113" s="239" t="s">
        <v>49</v>
      </c>
      <c r="O113" s="45"/>
      <c r="P113" s="240">
        <f>O113*H113</f>
        <v>0</v>
      </c>
      <c r="Q113" s="240">
        <v>0</v>
      </c>
      <c r="R113" s="240">
        <f>Q113*H113</f>
        <v>0</v>
      </c>
      <c r="S113" s="240">
        <v>0</v>
      </c>
      <c r="T113" s="241">
        <f>S113*H113</f>
        <v>0</v>
      </c>
      <c r="AR113" s="21" t="s">
        <v>823</v>
      </c>
      <c r="AT113" s="21" t="s">
        <v>153</v>
      </c>
      <c r="AU113" s="21" t="s">
        <v>88</v>
      </c>
      <c r="AY113" s="21" t="s">
        <v>149</v>
      </c>
      <c r="BE113" s="242">
        <f>IF(N113="základní",J113,0)</f>
        <v>0</v>
      </c>
      <c r="BF113" s="242">
        <f>IF(N113="snížená",J113,0)</f>
        <v>0</v>
      </c>
      <c r="BG113" s="242">
        <f>IF(N113="zákl. přenesená",J113,0)</f>
        <v>0</v>
      </c>
      <c r="BH113" s="242">
        <f>IF(N113="sníž. přenesená",J113,0)</f>
        <v>0</v>
      </c>
      <c r="BI113" s="242">
        <f>IF(N113="nulová",J113,0)</f>
        <v>0</v>
      </c>
      <c r="BJ113" s="21" t="s">
        <v>86</v>
      </c>
      <c r="BK113" s="242">
        <f>ROUND(I113*H113,2)</f>
        <v>0</v>
      </c>
      <c r="BL113" s="21" t="s">
        <v>823</v>
      </c>
      <c r="BM113" s="21" t="s">
        <v>923</v>
      </c>
    </row>
    <row r="114" s="1" customFormat="1" ht="16.5" customHeight="1">
      <c r="B114" s="44"/>
      <c r="C114" s="246" t="s">
        <v>924</v>
      </c>
      <c r="D114" s="246" t="s">
        <v>168</v>
      </c>
      <c r="E114" s="247" t="s">
        <v>925</v>
      </c>
      <c r="F114" s="248" t="s">
        <v>926</v>
      </c>
      <c r="G114" s="249" t="s">
        <v>189</v>
      </c>
      <c r="H114" s="250">
        <v>15</v>
      </c>
      <c r="I114" s="251"/>
      <c r="J114" s="252">
        <f>ROUND(I114*H114,2)</f>
        <v>0</v>
      </c>
      <c r="K114" s="248" t="s">
        <v>21</v>
      </c>
      <c r="L114" s="253"/>
      <c r="M114" s="254" t="s">
        <v>21</v>
      </c>
      <c r="N114" s="255" t="s">
        <v>49</v>
      </c>
      <c r="O114" s="45"/>
      <c r="P114" s="240">
        <f>O114*H114</f>
        <v>0</v>
      </c>
      <c r="Q114" s="240">
        <v>0.00023000000000000001</v>
      </c>
      <c r="R114" s="240">
        <f>Q114*H114</f>
        <v>0.0034499999999999999</v>
      </c>
      <c r="S114" s="240">
        <v>0</v>
      </c>
      <c r="T114" s="241">
        <f>S114*H114</f>
        <v>0</v>
      </c>
      <c r="AR114" s="21" t="s">
        <v>568</v>
      </c>
      <c r="AT114" s="21" t="s">
        <v>168</v>
      </c>
      <c r="AU114" s="21" t="s">
        <v>88</v>
      </c>
      <c r="AY114" s="21" t="s">
        <v>149</v>
      </c>
      <c r="BE114" s="242">
        <f>IF(N114="základní",J114,0)</f>
        <v>0</v>
      </c>
      <c r="BF114" s="242">
        <f>IF(N114="snížená",J114,0)</f>
        <v>0</v>
      </c>
      <c r="BG114" s="242">
        <f>IF(N114="zákl. přenesená",J114,0)</f>
        <v>0</v>
      </c>
      <c r="BH114" s="242">
        <f>IF(N114="sníž. přenesená",J114,0)</f>
        <v>0</v>
      </c>
      <c r="BI114" s="242">
        <f>IF(N114="nulová",J114,0)</f>
        <v>0</v>
      </c>
      <c r="BJ114" s="21" t="s">
        <v>86</v>
      </c>
      <c r="BK114" s="242">
        <f>ROUND(I114*H114,2)</f>
        <v>0</v>
      </c>
      <c r="BL114" s="21" t="s">
        <v>568</v>
      </c>
      <c r="BM114" s="21" t="s">
        <v>927</v>
      </c>
    </row>
    <row r="115" s="1" customFormat="1" ht="16.5" customHeight="1">
      <c r="B115" s="44"/>
      <c r="C115" s="231" t="s">
        <v>928</v>
      </c>
      <c r="D115" s="231" t="s">
        <v>153</v>
      </c>
      <c r="E115" s="232" t="s">
        <v>929</v>
      </c>
      <c r="F115" s="233" t="s">
        <v>930</v>
      </c>
      <c r="G115" s="234" t="s">
        <v>189</v>
      </c>
      <c r="H115" s="235">
        <v>30</v>
      </c>
      <c r="I115" s="236"/>
      <c r="J115" s="237">
        <f>ROUND(I115*H115,2)</f>
        <v>0</v>
      </c>
      <c r="K115" s="233" t="s">
        <v>21</v>
      </c>
      <c r="L115" s="70"/>
      <c r="M115" s="238" t="s">
        <v>21</v>
      </c>
      <c r="N115" s="239" t="s">
        <v>49</v>
      </c>
      <c r="O115" s="45"/>
      <c r="P115" s="240">
        <f>O115*H115</f>
        <v>0</v>
      </c>
      <c r="Q115" s="240">
        <v>0</v>
      </c>
      <c r="R115" s="240">
        <f>Q115*H115</f>
        <v>0</v>
      </c>
      <c r="S115" s="240">
        <v>0</v>
      </c>
      <c r="T115" s="241">
        <f>S115*H115</f>
        <v>0</v>
      </c>
      <c r="AR115" s="21" t="s">
        <v>823</v>
      </c>
      <c r="AT115" s="21" t="s">
        <v>153</v>
      </c>
      <c r="AU115" s="21" t="s">
        <v>88</v>
      </c>
      <c r="AY115" s="21" t="s">
        <v>149</v>
      </c>
      <c r="BE115" s="242">
        <f>IF(N115="základní",J115,0)</f>
        <v>0</v>
      </c>
      <c r="BF115" s="242">
        <f>IF(N115="snížená",J115,0)</f>
        <v>0</v>
      </c>
      <c r="BG115" s="242">
        <f>IF(N115="zákl. přenesená",J115,0)</f>
        <v>0</v>
      </c>
      <c r="BH115" s="242">
        <f>IF(N115="sníž. přenesená",J115,0)</f>
        <v>0</v>
      </c>
      <c r="BI115" s="242">
        <f>IF(N115="nulová",J115,0)</f>
        <v>0</v>
      </c>
      <c r="BJ115" s="21" t="s">
        <v>86</v>
      </c>
      <c r="BK115" s="242">
        <f>ROUND(I115*H115,2)</f>
        <v>0</v>
      </c>
      <c r="BL115" s="21" t="s">
        <v>823</v>
      </c>
      <c r="BM115" s="21" t="s">
        <v>931</v>
      </c>
    </row>
    <row r="116" s="1" customFormat="1" ht="16.5" customHeight="1">
      <c r="B116" s="44"/>
      <c r="C116" s="246" t="s">
        <v>932</v>
      </c>
      <c r="D116" s="246" t="s">
        <v>168</v>
      </c>
      <c r="E116" s="247" t="s">
        <v>933</v>
      </c>
      <c r="F116" s="248" t="s">
        <v>934</v>
      </c>
      <c r="G116" s="249" t="s">
        <v>189</v>
      </c>
      <c r="H116" s="250">
        <v>30</v>
      </c>
      <c r="I116" s="251"/>
      <c r="J116" s="252">
        <f>ROUND(I116*H116,2)</f>
        <v>0</v>
      </c>
      <c r="K116" s="248" t="s">
        <v>21</v>
      </c>
      <c r="L116" s="253"/>
      <c r="M116" s="254" t="s">
        <v>21</v>
      </c>
      <c r="N116" s="255" t="s">
        <v>49</v>
      </c>
      <c r="O116" s="45"/>
      <c r="P116" s="240">
        <f>O116*H116</f>
        <v>0</v>
      </c>
      <c r="Q116" s="240">
        <v>0.00010000000000000001</v>
      </c>
      <c r="R116" s="240">
        <f>Q116*H116</f>
        <v>0.0030000000000000001</v>
      </c>
      <c r="S116" s="240">
        <v>0</v>
      </c>
      <c r="T116" s="241">
        <f>S116*H116</f>
        <v>0</v>
      </c>
      <c r="AR116" s="21" t="s">
        <v>568</v>
      </c>
      <c r="AT116" s="21" t="s">
        <v>168</v>
      </c>
      <c r="AU116" s="21" t="s">
        <v>88</v>
      </c>
      <c r="AY116" s="21" t="s">
        <v>149</v>
      </c>
      <c r="BE116" s="242">
        <f>IF(N116="základní",J116,0)</f>
        <v>0</v>
      </c>
      <c r="BF116" s="242">
        <f>IF(N116="snížená",J116,0)</f>
        <v>0</v>
      </c>
      <c r="BG116" s="242">
        <f>IF(N116="zákl. přenesená",J116,0)</f>
        <v>0</v>
      </c>
      <c r="BH116" s="242">
        <f>IF(N116="sníž. přenesená",J116,0)</f>
        <v>0</v>
      </c>
      <c r="BI116" s="242">
        <f>IF(N116="nulová",J116,0)</f>
        <v>0</v>
      </c>
      <c r="BJ116" s="21" t="s">
        <v>86</v>
      </c>
      <c r="BK116" s="242">
        <f>ROUND(I116*H116,2)</f>
        <v>0</v>
      </c>
      <c r="BL116" s="21" t="s">
        <v>568</v>
      </c>
      <c r="BM116" s="21" t="s">
        <v>935</v>
      </c>
    </row>
    <row r="117" s="1" customFormat="1" ht="16.5" customHeight="1">
      <c r="B117" s="44"/>
      <c r="C117" s="231" t="s">
        <v>295</v>
      </c>
      <c r="D117" s="231" t="s">
        <v>153</v>
      </c>
      <c r="E117" s="232" t="s">
        <v>936</v>
      </c>
      <c r="F117" s="233" t="s">
        <v>937</v>
      </c>
      <c r="G117" s="234" t="s">
        <v>189</v>
      </c>
      <c r="H117" s="235">
        <v>18</v>
      </c>
      <c r="I117" s="236"/>
      <c r="J117" s="237">
        <f>ROUND(I117*H117,2)</f>
        <v>0</v>
      </c>
      <c r="K117" s="233" t="s">
        <v>21</v>
      </c>
      <c r="L117" s="70"/>
      <c r="M117" s="238" t="s">
        <v>21</v>
      </c>
      <c r="N117" s="239" t="s">
        <v>49</v>
      </c>
      <c r="O117" s="45"/>
      <c r="P117" s="240">
        <f>O117*H117</f>
        <v>0</v>
      </c>
      <c r="Q117" s="240">
        <v>0</v>
      </c>
      <c r="R117" s="240">
        <f>Q117*H117</f>
        <v>0</v>
      </c>
      <c r="S117" s="240">
        <v>0</v>
      </c>
      <c r="T117" s="241">
        <f>S117*H117</f>
        <v>0</v>
      </c>
      <c r="AR117" s="21" t="s">
        <v>823</v>
      </c>
      <c r="AT117" s="21" t="s">
        <v>153</v>
      </c>
      <c r="AU117" s="21" t="s">
        <v>88</v>
      </c>
      <c r="AY117" s="21" t="s">
        <v>149</v>
      </c>
      <c r="BE117" s="242">
        <f>IF(N117="základní",J117,0)</f>
        <v>0</v>
      </c>
      <c r="BF117" s="242">
        <f>IF(N117="snížená",J117,0)</f>
        <v>0</v>
      </c>
      <c r="BG117" s="242">
        <f>IF(N117="zákl. přenesená",J117,0)</f>
        <v>0</v>
      </c>
      <c r="BH117" s="242">
        <f>IF(N117="sníž. přenesená",J117,0)</f>
        <v>0</v>
      </c>
      <c r="BI117" s="242">
        <f>IF(N117="nulová",J117,0)</f>
        <v>0</v>
      </c>
      <c r="BJ117" s="21" t="s">
        <v>86</v>
      </c>
      <c r="BK117" s="242">
        <f>ROUND(I117*H117,2)</f>
        <v>0</v>
      </c>
      <c r="BL117" s="21" t="s">
        <v>823</v>
      </c>
      <c r="BM117" s="21" t="s">
        <v>938</v>
      </c>
    </row>
    <row r="118" s="1" customFormat="1" ht="16.5" customHeight="1">
      <c r="B118" s="44"/>
      <c r="C118" s="246" t="s">
        <v>310</v>
      </c>
      <c r="D118" s="246" t="s">
        <v>168</v>
      </c>
      <c r="E118" s="247" t="s">
        <v>939</v>
      </c>
      <c r="F118" s="248" t="s">
        <v>940</v>
      </c>
      <c r="G118" s="249" t="s">
        <v>189</v>
      </c>
      <c r="H118" s="250">
        <v>18</v>
      </c>
      <c r="I118" s="251"/>
      <c r="J118" s="252">
        <f>ROUND(I118*H118,2)</f>
        <v>0</v>
      </c>
      <c r="K118" s="248" t="s">
        <v>21</v>
      </c>
      <c r="L118" s="253"/>
      <c r="M118" s="254" t="s">
        <v>21</v>
      </c>
      <c r="N118" s="255" t="s">
        <v>49</v>
      </c>
      <c r="O118" s="45"/>
      <c r="P118" s="240">
        <f>O118*H118</f>
        <v>0</v>
      </c>
      <c r="Q118" s="240">
        <v>0.00013999999999999999</v>
      </c>
      <c r="R118" s="240">
        <f>Q118*H118</f>
        <v>0.0025199999999999997</v>
      </c>
      <c r="S118" s="240">
        <v>0</v>
      </c>
      <c r="T118" s="241">
        <f>S118*H118</f>
        <v>0</v>
      </c>
      <c r="AR118" s="21" t="s">
        <v>568</v>
      </c>
      <c r="AT118" s="21" t="s">
        <v>168</v>
      </c>
      <c r="AU118" s="21" t="s">
        <v>88</v>
      </c>
      <c r="AY118" s="21" t="s">
        <v>149</v>
      </c>
      <c r="BE118" s="242">
        <f>IF(N118="základní",J118,0)</f>
        <v>0</v>
      </c>
      <c r="BF118" s="242">
        <f>IF(N118="snížená",J118,0)</f>
        <v>0</v>
      </c>
      <c r="BG118" s="242">
        <f>IF(N118="zákl. přenesená",J118,0)</f>
        <v>0</v>
      </c>
      <c r="BH118" s="242">
        <f>IF(N118="sníž. přenesená",J118,0)</f>
        <v>0</v>
      </c>
      <c r="BI118" s="242">
        <f>IF(N118="nulová",J118,0)</f>
        <v>0</v>
      </c>
      <c r="BJ118" s="21" t="s">
        <v>86</v>
      </c>
      <c r="BK118" s="242">
        <f>ROUND(I118*H118,2)</f>
        <v>0</v>
      </c>
      <c r="BL118" s="21" t="s">
        <v>568</v>
      </c>
      <c r="BM118" s="21" t="s">
        <v>941</v>
      </c>
    </row>
    <row r="119" s="1" customFormat="1" ht="25.5" customHeight="1">
      <c r="B119" s="44"/>
      <c r="C119" s="231" t="s">
        <v>942</v>
      </c>
      <c r="D119" s="231" t="s">
        <v>153</v>
      </c>
      <c r="E119" s="232" t="s">
        <v>943</v>
      </c>
      <c r="F119" s="233" t="s">
        <v>944</v>
      </c>
      <c r="G119" s="234" t="s">
        <v>241</v>
      </c>
      <c r="H119" s="235">
        <v>9</v>
      </c>
      <c r="I119" s="236"/>
      <c r="J119" s="237">
        <f>ROUND(I119*H119,2)</f>
        <v>0</v>
      </c>
      <c r="K119" s="233" t="s">
        <v>21</v>
      </c>
      <c r="L119" s="70"/>
      <c r="M119" s="238" t="s">
        <v>21</v>
      </c>
      <c r="N119" s="239" t="s">
        <v>49</v>
      </c>
      <c r="O119" s="45"/>
      <c r="P119" s="240">
        <f>O119*H119</f>
        <v>0</v>
      </c>
      <c r="Q119" s="240">
        <v>0</v>
      </c>
      <c r="R119" s="240">
        <f>Q119*H119</f>
        <v>0</v>
      </c>
      <c r="S119" s="240">
        <v>0</v>
      </c>
      <c r="T119" s="241">
        <f>S119*H119</f>
        <v>0</v>
      </c>
      <c r="AR119" s="21" t="s">
        <v>823</v>
      </c>
      <c r="AT119" s="21" t="s">
        <v>153</v>
      </c>
      <c r="AU119" s="21" t="s">
        <v>88</v>
      </c>
      <c r="AY119" s="21" t="s">
        <v>149</v>
      </c>
      <c r="BE119" s="242">
        <f>IF(N119="základní",J119,0)</f>
        <v>0</v>
      </c>
      <c r="BF119" s="242">
        <f>IF(N119="snížená",J119,0)</f>
        <v>0</v>
      </c>
      <c r="BG119" s="242">
        <f>IF(N119="zákl. přenesená",J119,0)</f>
        <v>0</v>
      </c>
      <c r="BH119" s="242">
        <f>IF(N119="sníž. přenesená",J119,0)</f>
        <v>0</v>
      </c>
      <c r="BI119" s="242">
        <f>IF(N119="nulová",J119,0)</f>
        <v>0</v>
      </c>
      <c r="BJ119" s="21" t="s">
        <v>86</v>
      </c>
      <c r="BK119" s="242">
        <f>ROUND(I119*H119,2)</f>
        <v>0</v>
      </c>
      <c r="BL119" s="21" t="s">
        <v>823</v>
      </c>
      <c r="BM119" s="21" t="s">
        <v>945</v>
      </c>
    </row>
    <row r="120" s="1" customFormat="1" ht="16.5" customHeight="1">
      <c r="B120" s="44"/>
      <c r="C120" s="246" t="s">
        <v>394</v>
      </c>
      <c r="D120" s="246" t="s">
        <v>168</v>
      </c>
      <c r="E120" s="247" t="s">
        <v>946</v>
      </c>
      <c r="F120" s="248" t="s">
        <v>947</v>
      </c>
      <c r="G120" s="249" t="s">
        <v>241</v>
      </c>
      <c r="H120" s="250">
        <v>9</v>
      </c>
      <c r="I120" s="251"/>
      <c r="J120" s="252">
        <f>ROUND(I120*H120,2)</f>
        <v>0</v>
      </c>
      <c r="K120" s="248" t="s">
        <v>21</v>
      </c>
      <c r="L120" s="253"/>
      <c r="M120" s="254" t="s">
        <v>21</v>
      </c>
      <c r="N120" s="255" t="s">
        <v>49</v>
      </c>
      <c r="O120" s="45"/>
      <c r="P120" s="240">
        <f>O120*H120</f>
        <v>0</v>
      </c>
      <c r="Q120" s="240">
        <v>0.00019000000000000001</v>
      </c>
      <c r="R120" s="240">
        <f>Q120*H120</f>
        <v>0.0017100000000000002</v>
      </c>
      <c r="S120" s="240">
        <v>0</v>
      </c>
      <c r="T120" s="241">
        <f>S120*H120</f>
        <v>0</v>
      </c>
      <c r="AR120" s="21" t="s">
        <v>568</v>
      </c>
      <c r="AT120" s="21" t="s">
        <v>168</v>
      </c>
      <c r="AU120" s="21" t="s">
        <v>88</v>
      </c>
      <c r="AY120" s="21" t="s">
        <v>149</v>
      </c>
      <c r="BE120" s="242">
        <f>IF(N120="základní",J120,0)</f>
        <v>0</v>
      </c>
      <c r="BF120" s="242">
        <f>IF(N120="snížená",J120,0)</f>
        <v>0</v>
      </c>
      <c r="BG120" s="242">
        <f>IF(N120="zákl. přenesená",J120,0)</f>
        <v>0</v>
      </c>
      <c r="BH120" s="242">
        <f>IF(N120="sníž. přenesená",J120,0)</f>
        <v>0</v>
      </c>
      <c r="BI120" s="242">
        <f>IF(N120="nulová",J120,0)</f>
        <v>0</v>
      </c>
      <c r="BJ120" s="21" t="s">
        <v>86</v>
      </c>
      <c r="BK120" s="242">
        <f>ROUND(I120*H120,2)</f>
        <v>0</v>
      </c>
      <c r="BL120" s="21" t="s">
        <v>568</v>
      </c>
      <c r="BM120" s="21" t="s">
        <v>948</v>
      </c>
    </row>
    <row r="121" s="1" customFormat="1" ht="25.5" customHeight="1">
      <c r="B121" s="44"/>
      <c r="C121" s="231" t="s">
        <v>949</v>
      </c>
      <c r="D121" s="231" t="s">
        <v>153</v>
      </c>
      <c r="E121" s="232" t="s">
        <v>950</v>
      </c>
      <c r="F121" s="233" t="s">
        <v>951</v>
      </c>
      <c r="G121" s="234" t="s">
        <v>241</v>
      </c>
      <c r="H121" s="235">
        <v>45</v>
      </c>
      <c r="I121" s="236"/>
      <c r="J121" s="237">
        <f>ROUND(I121*H121,2)</f>
        <v>0</v>
      </c>
      <c r="K121" s="233" t="s">
        <v>21</v>
      </c>
      <c r="L121" s="70"/>
      <c r="M121" s="238" t="s">
        <v>21</v>
      </c>
      <c r="N121" s="239" t="s">
        <v>49</v>
      </c>
      <c r="O121" s="45"/>
      <c r="P121" s="240">
        <f>O121*H121</f>
        <v>0</v>
      </c>
      <c r="Q121" s="240">
        <v>0</v>
      </c>
      <c r="R121" s="240">
        <f>Q121*H121</f>
        <v>0</v>
      </c>
      <c r="S121" s="240">
        <v>0</v>
      </c>
      <c r="T121" s="241">
        <f>S121*H121</f>
        <v>0</v>
      </c>
      <c r="AR121" s="21" t="s">
        <v>823</v>
      </c>
      <c r="AT121" s="21" t="s">
        <v>153</v>
      </c>
      <c r="AU121" s="21" t="s">
        <v>88</v>
      </c>
      <c r="AY121" s="21" t="s">
        <v>149</v>
      </c>
      <c r="BE121" s="242">
        <f>IF(N121="základní",J121,0)</f>
        <v>0</v>
      </c>
      <c r="BF121" s="242">
        <f>IF(N121="snížená",J121,0)</f>
        <v>0</v>
      </c>
      <c r="BG121" s="242">
        <f>IF(N121="zákl. přenesená",J121,0)</f>
        <v>0</v>
      </c>
      <c r="BH121" s="242">
        <f>IF(N121="sníž. přenesená",J121,0)</f>
        <v>0</v>
      </c>
      <c r="BI121" s="242">
        <f>IF(N121="nulová",J121,0)</f>
        <v>0</v>
      </c>
      <c r="BJ121" s="21" t="s">
        <v>86</v>
      </c>
      <c r="BK121" s="242">
        <f>ROUND(I121*H121,2)</f>
        <v>0</v>
      </c>
      <c r="BL121" s="21" t="s">
        <v>823</v>
      </c>
      <c r="BM121" s="21" t="s">
        <v>952</v>
      </c>
    </row>
    <row r="122" s="1" customFormat="1" ht="16.5" customHeight="1">
      <c r="B122" s="44"/>
      <c r="C122" s="231" t="s">
        <v>324</v>
      </c>
      <c r="D122" s="231" t="s">
        <v>153</v>
      </c>
      <c r="E122" s="232" t="s">
        <v>953</v>
      </c>
      <c r="F122" s="233" t="s">
        <v>954</v>
      </c>
      <c r="G122" s="234" t="s">
        <v>241</v>
      </c>
      <c r="H122" s="235">
        <v>7</v>
      </c>
      <c r="I122" s="236"/>
      <c r="J122" s="237">
        <f>ROUND(I122*H122,2)</f>
        <v>0</v>
      </c>
      <c r="K122" s="233" t="s">
        <v>21</v>
      </c>
      <c r="L122" s="70"/>
      <c r="M122" s="238" t="s">
        <v>21</v>
      </c>
      <c r="N122" s="239" t="s">
        <v>49</v>
      </c>
      <c r="O122" s="45"/>
      <c r="P122" s="240">
        <f>O122*H122</f>
        <v>0</v>
      </c>
      <c r="Q122" s="240">
        <v>0</v>
      </c>
      <c r="R122" s="240">
        <f>Q122*H122</f>
        <v>0</v>
      </c>
      <c r="S122" s="240">
        <v>0</v>
      </c>
      <c r="T122" s="241">
        <f>S122*H122</f>
        <v>0</v>
      </c>
      <c r="AR122" s="21" t="s">
        <v>823</v>
      </c>
      <c r="AT122" s="21" t="s">
        <v>153</v>
      </c>
      <c r="AU122" s="21" t="s">
        <v>88</v>
      </c>
      <c r="AY122" s="21" t="s">
        <v>149</v>
      </c>
      <c r="BE122" s="242">
        <f>IF(N122="základní",J122,0)</f>
        <v>0</v>
      </c>
      <c r="BF122" s="242">
        <f>IF(N122="snížená",J122,0)</f>
        <v>0</v>
      </c>
      <c r="BG122" s="242">
        <f>IF(N122="zákl. přenesená",J122,0)</f>
        <v>0</v>
      </c>
      <c r="BH122" s="242">
        <f>IF(N122="sníž. přenesená",J122,0)</f>
        <v>0</v>
      </c>
      <c r="BI122" s="242">
        <f>IF(N122="nulová",J122,0)</f>
        <v>0</v>
      </c>
      <c r="BJ122" s="21" t="s">
        <v>86</v>
      </c>
      <c r="BK122" s="242">
        <f>ROUND(I122*H122,2)</f>
        <v>0</v>
      </c>
      <c r="BL122" s="21" t="s">
        <v>823</v>
      </c>
      <c r="BM122" s="21" t="s">
        <v>955</v>
      </c>
    </row>
    <row r="123" s="1" customFormat="1" ht="16.5" customHeight="1">
      <c r="B123" s="44"/>
      <c r="C123" s="246" t="s">
        <v>956</v>
      </c>
      <c r="D123" s="246" t="s">
        <v>168</v>
      </c>
      <c r="E123" s="247" t="s">
        <v>957</v>
      </c>
      <c r="F123" s="248" t="s">
        <v>958</v>
      </c>
      <c r="G123" s="249" t="s">
        <v>241</v>
      </c>
      <c r="H123" s="250">
        <v>7</v>
      </c>
      <c r="I123" s="251"/>
      <c r="J123" s="252">
        <f>ROUND(I123*H123,2)</f>
        <v>0</v>
      </c>
      <c r="K123" s="248" t="s">
        <v>21</v>
      </c>
      <c r="L123" s="253"/>
      <c r="M123" s="254" t="s">
        <v>21</v>
      </c>
      <c r="N123" s="255" t="s">
        <v>49</v>
      </c>
      <c r="O123" s="45"/>
      <c r="P123" s="240">
        <f>O123*H123</f>
        <v>0</v>
      </c>
      <c r="Q123" s="240">
        <v>5.0000000000000002E-05</v>
      </c>
      <c r="R123" s="240">
        <f>Q123*H123</f>
        <v>0.00035</v>
      </c>
      <c r="S123" s="240">
        <v>0</v>
      </c>
      <c r="T123" s="241">
        <f>S123*H123</f>
        <v>0</v>
      </c>
      <c r="AR123" s="21" t="s">
        <v>568</v>
      </c>
      <c r="AT123" s="21" t="s">
        <v>168</v>
      </c>
      <c r="AU123" s="21" t="s">
        <v>88</v>
      </c>
      <c r="AY123" s="21" t="s">
        <v>149</v>
      </c>
      <c r="BE123" s="242">
        <f>IF(N123="základní",J123,0)</f>
        <v>0</v>
      </c>
      <c r="BF123" s="242">
        <f>IF(N123="snížená",J123,0)</f>
        <v>0</v>
      </c>
      <c r="BG123" s="242">
        <f>IF(N123="zákl. přenesená",J123,0)</f>
        <v>0</v>
      </c>
      <c r="BH123" s="242">
        <f>IF(N123="sníž. přenesená",J123,0)</f>
        <v>0</v>
      </c>
      <c r="BI123" s="242">
        <f>IF(N123="nulová",J123,0)</f>
        <v>0</v>
      </c>
      <c r="BJ123" s="21" t="s">
        <v>86</v>
      </c>
      <c r="BK123" s="242">
        <f>ROUND(I123*H123,2)</f>
        <v>0</v>
      </c>
      <c r="BL123" s="21" t="s">
        <v>568</v>
      </c>
      <c r="BM123" s="21" t="s">
        <v>959</v>
      </c>
    </row>
    <row r="124" s="1" customFormat="1" ht="16.5" customHeight="1">
      <c r="B124" s="44"/>
      <c r="C124" s="231" t="s">
        <v>358</v>
      </c>
      <c r="D124" s="231" t="s">
        <v>153</v>
      </c>
      <c r="E124" s="232" t="s">
        <v>960</v>
      </c>
      <c r="F124" s="233" t="s">
        <v>961</v>
      </c>
      <c r="G124" s="234" t="s">
        <v>241</v>
      </c>
      <c r="H124" s="235">
        <v>1</v>
      </c>
      <c r="I124" s="236"/>
      <c r="J124" s="237">
        <f>ROUND(I124*H124,2)</f>
        <v>0</v>
      </c>
      <c r="K124" s="233" t="s">
        <v>21</v>
      </c>
      <c r="L124" s="70"/>
      <c r="M124" s="238" t="s">
        <v>21</v>
      </c>
      <c r="N124" s="239" t="s">
        <v>49</v>
      </c>
      <c r="O124" s="45"/>
      <c r="P124" s="240">
        <f>O124*H124</f>
        <v>0</v>
      </c>
      <c r="Q124" s="240">
        <v>0</v>
      </c>
      <c r="R124" s="240">
        <f>Q124*H124</f>
        <v>0</v>
      </c>
      <c r="S124" s="240">
        <v>0</v>
      </c>
      <c r="T124" s="241">
        <f>S124*H124</f>
        <v>0</v>
      </c>
      <c r="AR124" s="21" t="s">
        <v>823</v>
      </c>
      <c r="AT124" s="21" t="s">
        <v>153</v>
      </c>
      <c r="AU124" s="21" t="s">
        <v>88</v>
      </c>
      <c r="AY124" s="21" t="s">
        <v>149</v>
      </c>
      <c r="BE124" s="242">
        <f>IF(N124="základní",J124,0)</f>
        <v>0</v>
      </c>
      <c r="BF124" s="242">
        <f>IF(N124="snížená",J124,0)</f>
        <v>0</v>
      </c>
      <c r="BG124" s="242">
        <f>IF(N124="zákl. přenesená",J124,0)</f>
        <v>0</v>
      </c>
      <c r="BH124" s="242">
        <f>IF(N124="sníž. přenesená",J124,0)</f>
        <v>0</v>
      </c>
      <c r="BI124" s="242">
        <f>IF(N124="nulová",J124,0)</f>
        <v>0</v>
      </c>
      <c r="BJ124" s="21" t="s">
        <v>86</v>
      </c>
      <c r="BK124" s="242">
        <f>ROUND(I124*H124,2)</f>
        <v>0</v>
      </c>
      <c r="BL124" s="21" t="s">
        <v>823</v>
      </c>
      <c r="BM124" s="21" t="s">
        <v>962</v>
      </c>
    </row>
    <row r="125" s="1" customFormat="1" ht="16.5" customHeight="1">
      <c r="B125" s="44"/>
      <c r="C125" s="246" t="s">
        <v>362</v>
      </c>
      <c r="D125" s="246" t="s">
        <v>168</v>
      </c>
      <c r="E125" s="247" t="s">
        <v>963</v>
      </c>
      <c r="F125" s="248" t="s">
        <v>964</v>
      </c>
      <c r="G125" s="249" t="s">
        <v>241</v>
      </c>
      <c r="H125" s="250">
        <v>1</v>
      </c>
      <c r="I125" s="251"/>
      <c r="J125" s="252">
        <f>ROUND(I125*H125,2)</f>
        <v>0</v>
      </c>
      <c r="K125" s="248" t="s">
        <v>21</v>
      </c>
      <c r="L125" s="253"/>
      <c r="M125" s="254" t="s">
        <v>21</v>
      </c>
      <c r="N125" s="255" t="s">
        <v>49</v>
      </c>
      <c r="O125" s="45"/>
      <c r="P125" s="240">
        <f>O125*H125</f>
        <v>0</v>
      </c>
      <c r="Q125" s="240">
        <v>5.0000000000000002E-05</v>
      </c>
      <c r="R125" s="240">
        <f>Q125*H125</f>
        <v>5.0000000000000002E-05</v>
      </c>
      <c r="S125" s="240">
        <v>0</v>
      </c>
      <c r="T125" s="241">
        <f>S125*H125</f>
        <v>0</v>
      </c>
      <c r="AR125" s="21" t="s">
        <v>568</v>
      </c>
      <c r="AT125" s="21" t="s">
        <v>168</v>
      </c>
      <c r="AU125" s="21" t="s">
        <v>88</v>
      </c>
      <c r="AY125" s="21" t="s">
        <v>149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21" t="s">
        <v>86</v>
      </c>
      <c r="BK125" s="242">
        <f>ROUND(I125*H125,2)</f>
        <v>0</v>
      </c>
      <c r="BL125" s="21" t="s">
        <v>568</v>
      </c>
      <c r="BM125" s="21" t="s">
        <v>965</v>
      </c>
    </row>
    <row r="126" s="1" customFormat="1" ht="16.5" customHeight="1">
      <c r="B126" s="44"/>
      <c r="C126" s="246" t="s">
        <v>366</v>
      </c>
      <c r="D126" s="246" t="s">
        <v>168</v>
      </c>
      <c r="E126" s="247" t="s">
        <v>966</v>
      </c>
      <c r="F126" s="248" t="s">
        <v>967</v>
      </c>
      <c r="G126" s="249" t="s">
        <v>241</v>
      </c>
      <c r="H126" s="250">
        <v>2</v>
      </c>
      <c r="I126" s="251"/>
      <c r="J126" s="252">
        <f>ROUND(I126*H126,2)</f>
        <v>0</v>
      </c>
      <c r="K126" s="248" t="s">
        <v>21</v>
      </c>
      <c r="L126" s="253"/>
      <c r="M126" s="254" t="s">
        <v>21</v>
      </c>
      <c r="N126" s="255" t="s">
        <v>49</v>
      </c>
      <c r="O126" s="45"/>
      <c r="P126" s="240">
        <f>O126*H126</f>
        <v>0</v>
      </c>
      <c r="Q126" s="240">
        <v>5.0000000000000002E-05</v>
      </c>
      <c r="R126" s="240">
        <f>Q126*H126</f>
        <v>0.00010000000000000001</v>
      </c>
      <c r="S126" s="240">
        <v>0</v>
      </c>
      <c r="T126" s="241">
        <f>S126*H126</f>
        <v>0</v>
      </c>
      <c r="AR126" s="21" t="s">
        <v>568</v>
      </c>
      <c r="AT126" s="21" t="s">
        <v>168</v>
      </c>
      <c r="AU126" s="21" t="s">
        <v>88</v>
      </c>
      <c r="AY126" s="21" t="s">
        <v>149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21" t="s">
        <v>86</v>
      </c>
      <c r="BK126" s="242">
        <f>ROUND(I126*H126,2)</f>
        <v>0</v>
      </c>
      <c r="BL126" s="21" t="s">
        <v>568</v>
      </c>
      <c r="BM126" s="21" t="s">
        <v>968</v>
      </c>
    </row>
    <row r="127" s="1" customFormat="1" ht="16.5" customHeight="1">
      <c r="B127" s="44"/>
      <c r="C127" s="231" t="s">
        <v>969</v>
      </c>
      <c r="D127" s="231" t="s">
        <v>153</v>
      </c>
      <c r="E127" s="232" t="s">
        <v>970</v>
      </c>
      <c r="F127" s="233" t="s">
        <v>971</v>
      </c>
      <c r="G127" s="234" t="s">
        <v>241</v>
      </c>
      <c r="H127" s="235">
        <v>2</v>
      </c>
      <c r="I127" s="236"/>
      <c r="J127" s="237">
        <f>ROUND(I127*H127,2)</f>
        <v>0</v>
      </c>
      <c r="K127" s="233" t="s">
        <v>21</v>
      </c>
      <c r="L127" s="70"/>
      <c r="M127" s="238" t="s">
        <v>21</v>
      </c>
      <c r="N127" s="239" t="s">
        <v>49</v>
      </c>
      <c r="O127" s="45"/>
      <c r="P127" s="240">
        <f>O127*H127</f>
        <v>0</v>
      </c>
      <c r="Q127" s="240">
        <v>0</v>
      </c>
      <c r="R127" s="240">
        <f>Q127*H127</f>
        <v>0</v>
      </c>
      <c r="S127" s="240">
        <v>0</v>
      </c>
      <c r="T127" s="241">
        <f>S127*H127</f>
        <v>0</v>
      </c>
      <c r="AR127" s="21" t="s">
        <v>823</v>
      </c>
      <c r="AT127" s="21" t="s">
        <v>153</v>
      </c>
      <c r="AU127" s="21" t="s">
        <v>88</v>
      </c>
      <c r="AY127" s="21" t="s">
        <v>149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21" t="s">
        <v>86</v>
      </c>
      <c r="BK127" s="242">
        <f>ROUND(I127*H127,2)</f>
        <v>0</v>
      </c>
      <c r="BL127" s="21" t="s">
        <v>823</v>
      </c>
      <c r="BM127" s="21" t="s">
        <v>972</v>
      </c>
    </row>
    <row r="128" s="1" customFormat="1" ht="16.5" customHeight="1">
      <c r="B128" s="44"/>
      <c r="C128" s="231" t="s">
        <v>973</v>
      </c>
      <c r="D128" s="231" t="s">
        <v>153</v>
      </c>
      <c r="E128" s="232" t="s">
        <v>974</v>
      </c>
      <c r="F128" s="233" t="s">
        <v>975</v>
      </c>
      <c r="G128" s="234" t="s">
        <v>241</v>
      </c>
      <c r="H128" s="235">
        <v>1</v>
      </c>
      <c r="I128" s="236"/>
      <c r="J128" s="237">
        <f>ROUND(I128*H128,2)</f>
        <v>0</v>
      </c>
      <c r="K128" s="233" t="s">
        <v>21</v>
      </c>
      <c r="L128" s="70"/>
      <c r="M128" s="238" t="s">
        <v>21</v>
      </c>
      <c r="N128" s="239" t="s">
        <v>49</v>
      </c>
      <c r="O128" s="45"/>
      <c r="P128" s="240">
        <f>O128*H128</f>
        <v>0</v>
      </c>
      <c r="Q128" s="240">
        <v>0</v>
      </c>
      <c r="R128" s="240">
        <f>Q128*H128</f>
        <v>0</v>
      </c>
      <c r="S128" s="240">
        <v>0</v>
      </c>
      <c r="T128" s="241">
        <f>S128*H128</f>
        <v>0</v>
      </c>
      <c r="AR128" s="21" t="s">
        <v>823</v>
      </c>
      <c r="AT128" s="21" t="s">
        <v>153</v>
      </c>
      <c r="AU128" s="21" t="s">
        <v>88</v>
      </c>
      <c r="AY128" s="21" t="s">
        <v>149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21" t="s">
        <v>86</v>
      </c>
      <c r="BK128" s="242">
        <f>ROUND(I128*H128,2)</f>
        <v>0</v>
      </c>
      <c r="BL128" s="21" t="s">
        <v>823</v>
      </c>
      <c r="BM128" s="21" t="s">
        <v>976</v>
      </c>
    </row>
    <row r="129" s="1" customFormat="1" ht="25.5" customHeight="1">
      <c r="B129" s="44"/>
      <c r="C129" s="231" t="s">
        <v>977</v>
      </c>
      <c r="D129" s="231" t="s">
        <v>153</v>
      </c>
      <c r="E129" s="232" t="s">
        <v>978</v>
      </c>
      <c r="F129" s="233" t="s">
        <v>979</v>
      </c>
      <c r="G129" s="234" t="s">
        <v>241</v>
      </c>
      <c r="H129" s="235">
        <v>1</v>
      </c>
      <c r="I129" s="236"/>
      <c r="J129" s="237">
        <f>ROUND(I129*H129,2)</f>
        <v>0</v>
      </c>
      <c r="K129" s="233" t="s">
        <v>21</v>
      </c>
      <c r="L129" s="70"/>
      <c r="M129" s="238" t="s">
        <v>21</v>
      </c>
      <c r="N129" s="239" t="s">
        <v>49</v>
      </c>
      <c r="O129" s="45"/>
      <c r="P129" s="240">
        <f>O129*H129</f>
        <v>0</v>
      </c>
      <c r="Q129" s="240">
        <v>0</v>
      </c>
      <c r="R129" s="240">
        <f>Q129*H129</f>
        <v>0</v>
      </c>
      <c r="S129" s="240">
        <v>0</v>
      </c>
      <c r="T129" s="241">
        <f>S129*H129</f>
        <v>0</v>
      </c>
      <c r="AR129" s="21" t="s">
        <v>823</v>
      </c>
      <c r="AT129" s="21" t="s">
        <v>153</v>
      </c>
      <c r="AU129" s="21" t="s">
        <v>88</v>
      </c>
      <c r="AY129" s="21" t="s">
        <v>149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21" t="s">
        <v>86</v>
      </c>
      <c r="BK129" s="242">
        <f>ROUND(I129*H129,2)</f>
        <v>0</v>
      </c>
      <c r="BL129" s="21" t="s">
        <v>823</v>
      </c>
      <c r="BM129" s="21" t="s">
        <v>980</v>
      </c>
    </row>
    <row r="130" s="1" customFormat="1" ht="16.5" customHeight="1">
      <c r="B130" s="44"/>
      <c r="C130" s="246" t="s">
        <v>981</v>
      </c>
      <c r="D130" s="246" t="s">
        <v>168</v>
      </c>
      <c r="E130" s="247" t="s">
        <v>982</v>
      </c>
      <c r="F130" s="248" t="s">
        <v>983</v>
      </c>
      <c r="G130" s="249" t="s">
        <v>241</v>
      </c>
      <c r="H130" s="250">
        <v>2</v>
      </c>
      <c r="I130" s="251"/>
      <c r="J130" s="252">
        <f>ROUND(I130*H130,2)</f>
        <v>0</v>
      </c>
      <c r="K130" s="248" t="s">
        <v>21</v>
      </c>
      <c r="L130" s="253"/>
      <c r="M130" s="254" t="s">
        <v>21</v>
      </c>
      <c r="N130" s="255" t="s">
        <v>49</v>
      </c>
      <c r="O130" s="45"/>
      <c r="P130" s="240">
        <f>O130*H130</f>
        <v>0</v>
      </c>
      <c r="Q130" s="240">
        <v>0.00018000000000000001</v>
      </c>
      <c r="R130" s="240">
        <f>Q130*H130</f>
        <v>0.00036000000000000002</v>
      </c>
      <c r="S130" s="240">
        <v>0</v>
      </c>
      <c r="T130" s="241">
        <f>S130*H130</f>
        <v>0</v>
      </c>
      <c r="AR130" s="21" t="s">
        <v>984</v>
      </c>
      <c r="AT130" s="21" t="s">
        <v>168</v>
      </c>
      <c r="AU130" s="21" t="s">
        <v>88</v>
      </c>
      <c r="AY130" s="21" t="s">
        <v>149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21" t="s">
        <v>86</v>
      </c>
      <c r="BK130" s="242">
        <f>ROUND(I130*H130,2)</f>
        <v>0</v>
      </c>
      <c r="BL130" s="21" t="s">
        <v>823</v>
      </c>
      <c r="BM130" s="21" t="s">
        <v>985</v>
      </c>
    </row>
    <row r="131" s="1" customFormat="1" ht="38.25" customHeight="1">
      <c r="B131" s="44"/>
      <c r="C131" s="246" t="s">
        <v>823</v>
      </c>
      <c r="D131" s="246" t="s">
        <v>168</v>
      </c>
      <c r="E131" s="247" t="s">
        <v>986</v>
      </c>
      <c r="F131" s="248" t="s">
        <v>987</v>
      </c>
      <c r="G131" s="249" t="s">
        <v>241</v>
      </c>
      <c r="H131" s="250">
        <v>1</v>
      </c>
      <c r="I131" s="251"/>
      <c r="J131" s="252">
        <f>ROUND(I131*H131,2)</f>
        <v>0</v>
      </c>
      <c r="K131" s="248" t="s">
        <v>21</v>
      </c>
      <c r="L131" s="253"/>
      <c r="M131" s="254" t="s">
        <v>21</v>
      </c>
      <c r="N131" s="255" t="s">
        <v>49</v>
      </c>
      <c r="O131" s="45"/>
      <c r="P131" s="240">
        <f>O131*H131</f>
        <v>0</v>
      </c>
      <c r="Q131" s="240">
        <v>0</v>
      </c>
      <c r="R131" s="240">
        <f>Q131*H131</f>
        <v>0</v>
      </c>
      <c r="S131" s="240">
        <v>0</v>
      </c>
      <c r="T131" s="241">
        <f>S131*H131</f>
        <v>0</v>
      </c>
      <c r="AR131" s="21" t="s">
        <v>984</v>
      </c>
      <c r="AT131" s="21" t="s">
        <v>168</v>
      </c>
      <c r="AU131" s="21" t="s">
        <v>88</v>
      </c>
      <c r="AY131" s="21" t="s">
        <v>149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21" t="s">
        <v>86</v>
      </c>
      <c r="BK131" s="242">
        <f>ROUND(I131*H131,2)</f>
        <v>0</v>
      </c>
      <c r="BL131" s="21" t="s">
        <v>823</v>
      </c>
      <c r="BM131" s="21" t="s">
        <v>988</v>
      </c>
    </row>
    <row r="132" s="1" customFormat="1" ht="16.5" customHeight="1">
      <c r="B132" s="44"/>
      <c r="C132" s="231" t="s">
        <v>989</v>
      </c>
      <c r="D132" s="231" t="s">
        <v>153</v>
      </c>
      <c r="E132" s="232" t="s">
        <v>990</v>
      </c>
      <c r="F132" s="233" t="s">
        <v>991</v>
      </c>
      <c r="G132" s="234" t="s">
        <v>241</v>
      </c>
      <c r="H132" s="235">
        <v>2</v>
      </c>
      <c r="I132" s="236"/>
      <c r="J132" s="237">
        <f>ROUND(I132*H132,2)</f>
        <v>0</v>
      </c>
      <c r="K132" s="233" t="s">
        <v>21</v>
      </c>
      <c r="L132" s="70"/>
      <c r="M132" s="238" t="s">
        <v>21</v>
      </c>
      <c r="N132" s="239" t="s">
        <v>49</v>
      </c>
      <c r="O132" s="45"/>
      <c r="P132" s="240">
        <f>O132*H132</f>
        <v>0</v>
      </c>
      <c r="Q132" s="240">
        <v>0</v>
      </c>
      <c r="R132" s="240">
        <f>Q132*H132</f>
        <v>0</v>
      </c>
      <c r="S132" s="240">
        <v>0</v>
      </c>
      <c r="T132" s="241">
        <f>S132*H132</f>
        <v>0</v>
      </c>
      <c r="AR132" s="21" t="s">
        <v>823</v>
      </c>
      <c r="AT132" s="21" t="s">
        <v>153</v>
      </c>
      <c r="AU132" s="21" t="s">
        <v>88</v>
      </c>
      <c r="AY132" s="21" t="s">
        <v>149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21" t="s">
        <v>86</v>
      </c>
      <c r="BK132" s="242">
        <f>ROUND(I132*H132,2)</f>
        <v>0</v>
      </c>
      <c r="BL132" s="21" t="s">
        <v>823</v>
      </c>
      <c r="BM132" s="21" t="s">
        <v>992</v>
      </c>
    </row>
    <row r="133" s="1" customFormat="1" ht="25.5" customHeight="1">
      <c r="B133" s="44"/>
      <c r="C133" s="231" t="s">
        <v>993</v>
      </c>
      <c r="D133" s="231" t="s">
        <v>153</v>
      </c>
      <c r="E133" s="232" t="s">
        <v>994</v>
      </c>
      <c r="F133" s="233" t="s">
        <v>995</v>
      </c>
      <c r="G133" s="234" t="s">
        <v>241</v>
      </c>
      <c r="H133" s="235">
        <v>4</v>
      </c>
      <c r="I133" s="236"/>
      <c r="J133" s="237">
        <f>ROUND(I133*H133,2)</f>
        <v>0</v>
      </c>
      <c r="K133" s="233" t="s">
        <v>21</v>
      </c>
      <c r="L133" s="70"/>
      <c r="M133" s="238" t="s">
        <v>21</v>
      </c>
      <c r="N133" s="239" t="s">
        <v>49</v>
      </c>
      <c r="O133" s="45"/>
      <c r="P133" s="240">
        <f>O133*H133</f>
        <v>0</v>
      </c>
      <c r="Q133" s="240">
        <v>0</v>
      </c>
      <c r="R133" s="240">
        <f>Q133*H133</f>
        <v>0</v>
      </c>
      <c r="S133" s="240">
        <v>0</v>
      </c>
      <c r="T133" s="241">
        <f>S133*H133</f>
        <v>0</v>
      </c>
      <c r="AR133" s="21" t="s">
        <v>823</v>
      </c>
      <c r="AT133" s="21" t="s">
        <v>153</v>
      </c>
      <c r="AU133" s="21" t="s">
        <v>88</v>
      </c>
      <c r="AY133" s="21" t="s">
        <v>149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21" t="s">
        <v>86</v>
      </c>
      <c r="BK133" s="242">
        <f>ROUND(I133*H133,2)</f>
        <v>0</v>
      </c>
      <c r="BL133" s="21" t="s">
        <v>823</v>
      </c>
      <c r="BM133" s="21" t="s">
        <v>996</v>
      </c>
    </row>
    <row r="134" s="1" customFormat="1" ht="16.5" customHeight="1">
      <c r="B134" s="44"/>
      <c r="C134" s="246" t="s">
        <v>997</v>
      </c>
      <c r="D134" s="246" t="s">
        <v>168</v>
      </c>
      <c r="E134" s="247" t="s">
        <v>998</v>
      </c>
      <c r="F134" s="248" t="s">
        <v>999</v>
      </c>
      <c r="G134" s="249" t="s">
        <v>241</v>
      </c>
      <c r="H134" s="250">
        <v>4</v>
      </c>
      <c r="I134" s="251"/>
      <c r="J134" s="252">
        <f>ROUND(I134*H134,2)</f>
        <v>0</v>
      </c>
      <c r="K134" s="248" t="s">
        <v>21</v>
      </c>
      <c r="L134" s="253"/>
      <c r="M134" s="254" t="s">
        <v>21</v>
      </c>
      <c r="N134" s="255" t="s">
        <v>49</v>
      </c>
      <c r="O134" s="45"/>
      <c r="P134" s="240">
        <f>O134*H134</f>
        <v>0</v>
      </c>
      <c r="Q134" s="240">
        <v>0.00080000000000000004</v>
      </c>
      <c r="R134" s="240">
        <f>Q134*H134</f>
        <v>0.0032000000000000002</v>
      </c>
      <c r="S134" s="240">
        <v>0</v>
      </c>
      <c r="T134" s="241">
        <f>S134*H134</f>
        <v>0</v>
      </c>
      <c r="AR134" s="21" t="s">
        <v>984</v>
      </c>
      <c r="AT134" s="21" t="s">
        <v>168</v>
      </c>
      <c r="AU134" s="21" t="s">
        <v>88</v>
      </c>
      <c r="AY134" s="21" t="s">
        <v>149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21" t="s">
        <v>86</v>
      </c>
      <c r="BK134" s="242">
        <f>ROUND(I134*H134,2)</f>
        <v>0</v>
      </c>
      <c r="BL134" s="21" t="s">
        <v>823</v>
      </c>
      <c r="BM134" s="21" t="s">
        <v>1000</v>
      </c>
    </row>
    <row r="135" s="1" customFormat="1" ht="25.5" customHeight="1">
      <c r="B135" s="44"/>
      <c r="C135" s="231" t="s">
        <v>437</v>
      </c>
      <c r="D135" s="231" t="s">
        <v>153</v>
      </c>
      <c r="E135" s="232" t="s">
        <v>1001</v>
      </c>
      <c r="F135" s="233" t="s">
        <v>1002</v>
      </c>
      <c r="G135" s="234" t="s">
        <v>241</v>
      </c>
      <c r="H135" s="235">
        <v>4</v>
      </c>
      <c r="I135" s="236"/>
      <c r="J135" s="237">
        <f>ROUND(I135*H135,2)</f>
        <v>0</v>
      </c>
      <c r="K135" s="233" t="s">
        <v>21</v>
      </c>
      <c r="L135" s="70"/>
      <c r="M135" s="238" t="s">
        <v>21</v>
      </c>
      <c r="N135" s="239" t="s">
        <v>49</v>
      </c>
      <c r="O135" s="45"/>
      <c r="P135" s="240">
        <f>O135*H135</f>
        <v>0</v>
      </c>
      <c r="Q135" s="240">
        <v>0</v>
      </c>
      <c r="R135" s="240">
        <f>Q135*H135</f>
        <v>0</v>
      </c>
      <c r="S135" s="240">
        <v>0</v>
      </c>
      <c r="T135" s="241">
        <f>S135*H135</f>
        <v>0</v>
      </c>
      <c r="AR135" s="21" t="s">
        <v>823</v>
      </c>
      <c r="AT135" s="21" t="s">
        <v>153</v>
      </c>
      <c r="AU135" s="21" t="s">
        <v>88</v>
      </c>
      <c r="AY135" s="21" t="s">
        <v>149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21" t="s">
        <v>86</v>
      </c>
      <c r="BK135" s="242">
        <f>ROUND(I135*H135,2)</f>
        <v>0</v>
      </c>
      <c r="BL135" s="21" t="s">
        <v>823</v>
      </c>
      <c r="BM135" s="21" t="s">
        <v>1003</v>
      </c>
    </row>
    <row r="136" s="1" customFormat="1" ht="16.5" customHeight="1">
      <c r="B136" s="44"/>
      <c r="C136" s="231" t="s">
        <v>1004</v>
      </c>
      <c r="D136" s="231" t="s">
        <v>153</v>
      </c>
      <c r="E136" s="232" t="s">
        <v>1005</v>
      </c>
      <c r="F136" s="233" t="s">
        <v>1006</v>
      </c>
      <c r="G136" s="234" t="s">
        <v>189</v>
      </c>
      <c r="H136" s="235">
        <v>35</v>
      </c>
      <c r="I136" s="236"/>
      <c r="J136" s="237">
        <f>ROUND(I136*H136,2)</f>
        <v>0</v>
      </c>
      <c r="K136" s="233" t="s">
        <v>21</v>
      </c>
      <c r="L136" s="70"/>
      <c r="M136" s="238" t="s">
        <v>21</v>
      </c>
      <c r="N136" s="239" t="s">
        <v>49</v>
      </c>
      <c r="O136" s="45"/>
      <c r="P136" s="240">
        <f>O136*H136</f>
        <v>0</v>
      </c>
      <c r="Q136" s="240">
        <v>0</v>
      </c>
      <c r="R136" s="240">
        <f>Q136*H136</f>
        <v>0</v>
      </c>
      <c r="S136" s="240">
        <v>0</v>
      </c>
      <c r="T136" s="241">
        <f>S136*H136</f>
        <v>0</v>
      </c>
      <c r="AR136" s="21" t="s">
        <v>823</v>
      </c>
      <c r="AT136" s="21" t="s">
        <v>153</v>
      </c>
      <c r="AU136" s="21" t="s">
        <v>88</v>
      </c>
      <c r="AY136" s="21" t="s">
        <v>149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21" t="s">
        <v>86</v>
      </c>
      <c r="BK136" s="242">
        <f>ROUND(I136*H136,2)</f>
        <v>0</v>
      </c>
      <c r="BL136" s="21" t="s">
        <v>823</v>
      </c>
      <c r="BM136" s="21" t="s">
        <v>1007</v>
      </c>
    </row>
    <row r="137" s="1" customFormat="1" ht="25.5" customHeight="1">
      <c r="B137" s="44"/>
      <c r="C137" s="231" t="s">
        <v>1008</v>
      </c>
      <c r="D137" s="231" t="s">
        <v>153</v>
      </c>
      <c r="E137" s="232" t="s">
        <v>1009</v>
      </c>
      <c r="F137" s="233" t="s">
        <v>1010</v>
      </c>
      <c r="G137" s="234" t="s">
        <v>189</v>
      </c>
      <c r="H137" s="235">
        <v>30</v>
      </c>
      <c r="I137" s="236"/>
      <c r="J137" s="237">
        <f>ROUND(I137*H137,2)</f>
        <v>0</v>
      </c>
      <c r="K137" s="233" t="s">
        <v>21</v>
      </c>
      <c r="L137" s="70"/>
      <c r="M137" s="238" t="s">
        <v>21</v>
      </c>
      <c r="N137" s="239" t="s">
        <v>49</v>
      </c>
      <c r="O137" s="45"/>
      <c r="P137" s="240">
        <f>O137*H137</f>
        <v>0</v>
      </c>
      <c r="Q137" s="240">
        <v>0</v>
      </c>
      <c r="R137" s="240">
        <f>Q137*H137</f>
        <v>0</v>
      </c>
      <c r="S137" s="240">
        <v>0</v>
      </c>
      <c r="T137" s="241">
        <f>S137*H137</f>
        <v>0</v>
      </c>
      <c r="AR137" s="21" t="s">
        <v>823</v>
      </c>
      <c r="AT137" s="21" t="s">
        <v>153</v>
      </c>
      <c r="AU137" s="21" t="s">
        <v>88</v>
      </c>
      <c r="AY137" s="21" t="s">
        <v>149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21" t="s">
        <v>86</v>
      </c>
      <c r="BK137" s="242">
        <f>ROUND(I137*H137,2)</f>
        <v>0</v>
      </c>
      <c r="BL137" s="21" t="s">
        <v>823</v>
      </c>
      <c r="BM137" s="21" t="s">
        <v>1011</v>
      </c>
    </row>
    <row r="138" s="1" customFormat="1" ht="16.5" customHeight="1">
      <c r="B138" s="44"/>
      <c r="C138" s="246" t="s">
        <v>1012</v>
      </c>
      <c r="D138" s="246" t="s">
        <v>168</v>
      </c>
      <c r="E138" s="247" t="s">
        <v>1013</v>
      </c>
      <c r="F138" s="248" t="s">
        <v>1014</v>
      </c>
      <c r="G138" s="249" t="s">
        <v>189</v>
      </c>
      <c r="H138" s="250">
        <v>75</v>
      </c>
      <c r="I138" s="251"/>
      <c r="J138" s="252">
        <f>ROUND(I138*H138,2)</f>
        <v>0</v>
      </c>
      <c r="K138" s="248" t="s">
        <v>21</v>
      </c>
      <c r="L138" s="253"/>
      <c r="M138" s="254" t="s">
        <v>21</v>
      </c>
      <c r="N138" s="255" t="s">
        <v>49</v>
      </c>
      <c r="O138" s="45"/>
      <c r="P138" s="240">
        <f>O138*H138</f>
        <v>0</v>
      </c>
      <c r="Q138" s="240">
        <v>0.00012</v>
      </c>
      <c r="R138" s="240">
        <f>Q138*H138</f>
        <v>0.0090000000000000011</v>
      </c>
      <c r="S138" s="240">
        <v>0</v>
      </c>
      <c r="T138" s="241">
        <f>S138*H138</f>
        <v>0</v>
      </c>
      <c r="AR138" s="21" t="s">
        <v>568</v>
      </c>
      <c r="AT138" s="21" t="s">
        <v>168</v>
      </c>
      <c r="AU138" s="21" t="s">
        <v>88</v>
      </c>
      <c r="AY138" s="21" t="s">
        <v>149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21" t="s">
        <v>86</v>
      </c>
      <c r="BK138" s="242">
        <f>ROUND(I138*H138,2)</f>
        <v>0</v>
      </c>
      <c r="BL138" s="21" t="s">
        <v>568</v>
      </c>
      <c r="BM138" s="21" t="s">
        <v>1015</v>
      </c>
    </row>
    <row r="139" s="1" customFormat="1" ht="25.5" customHeight="1">
      <c r="B139" s="44"/>
      <c r="C139" s="231" t="s">
        <v>1016</v>
      </c>
      <c r="D139" s="231" t="s">
        <v>153</v>
      </c>
      <c r="E139" s="232" t="s">
        <v>1017</v>
      </c>
      <c r="F139" s="233" t="s">
        <v>1018</v>
      </c>
      <c r="G139" s="234" t="s">
        <v>189</v>
      </c>
      <c r="H139" s="235">
        <v>45</v>
      </c>
      <c r="I139" s="236"/>
      <c r="J139" s="237">
        <f>ROUND(I139*H139,2)</f>
        <v>0</v>
      </c>
      <c r="K139" s="233" t="s">
        <v>21</v>
      </c>
      <c r="L139" s="70"/>
      <c r="M139" s="238" t="s">
        <v>21</v>
      </c>
      <c r="N139" s="239" t="s">
        <v>49</v>
      </c>
      <c r="O139" s="45"/>
      <c r="P139" s="240">
        <f>O139*H139</f>
        <v>0</v>
      </c>
      <c r="Q139" s="240">
        <v>0</v>
      </c>
      <c r="R139" s="240">
        <f>Q139*H139</f>
        <v>0</v>
      </c>
      <c r="S139" s="240">
        <v>0</v>
      </c>
      <c r="T139" s="241">
        <f>S139*H139</f>
        <v>0</v>
      </c>
      <c r="AR139" s="21" t="s">
        <v>823</v>
      </c>
      <c r="AT139" s="21" t="s">
        <v>153</v>
      </c>
      <c r="AU139" s="21" t="s">
        <v>88</v>
      </c>
      <c r="AY139" s="21" t="s">
        <v>149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21" t="s">
        <v>86</v>
      </c>
      <c r="BK139" s="242">
        <f>ROUND(I139*H139,2)</f>
        <v>0</v>
      </c>
      <c r="BL139" s="21" t="s">
        <v>823</v>
      </c>
      <c r="BM139" s="21" t="s">
        <v>1019</v>
      </c>
    </row>
    <row r="140" s="1" customFormat="1" ht="25.5" customHeight="1">
      <c r="B140" s="44"/>
      <c r="C140" s="231" t="s">
        <v>1020</v>
      </c>
      <c r="D140" s="231" t="s">
        <v>153</v>
      </c>
      <c r="E140" s="232" t="s">
        <v>1021</v>
      </c>
      <c r="F140" s="233" t="s">
        <v>1022</v>
      </c>
      <c r="G140" s="234" t="s">
        <v>189</v>
      </c>
      <c r="H140" s="235">
        <v>7</v>
      </c>
      <c r="I140" s="236"/>
      <c r="J140" s="237">
        <f>ROUND(I140*H140,2)</f>
        <v>0</v>
      </c>
      <c r="K140" s="233" t="s">
        <v>21</v>
      </c>
      <c r="L140" s="70"/>
      <c r="M140" s="238" t="s">
        <v>21</v>
      </c>
      <c r="N140" s="239" t="s">
        <v>49</v>
      </c>
      <c r="O140" s="45"/>
      <c r="P140" s="240">
        <f>O140*H140</f>
        <v>0</v>
      </c>
      <c r="Q140" s="240">
        <v>0</v>
      </c>
      <c r="R140" s="240">
        <f>Q140*H140</f>
        <v>0</v>
      </c>
      <c r="S140" s="240">
        <v>0</v>
      </c>
      <c r="T140" s="241">
        <f>S140*H140</f>
        <v>0</v>
      </c>
      <c r="AR140" s="21" t="s">
        <v>823</v>
      </c>
      <c r="AT140" s="21" t="s">
        <v>153</v>
      </c>
      <c r="AU140" s="21" t="s">
        <v>88</v>
      </c>
      <c r="AY140" s="21" t="s">
        <v>149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21" t="s">
        <v>86</v>
      </c>
      <c r="BK140" s="242">
        <f>ROUND(I140*H140,2)</f>
        <v>0</v>
      </c>
      <c r="BL140" s="21" t="s">
        <v>823</v>
      </c>
      <c r="BM140" s="21" t="s">
        <v>1023</v>
      </c>
    </row>
    <row r="141" s="1" customFormat="1" ht="25.5" customHeight="1">
      <c r="B141" s="44"/>
      <c r="C141" s="231" t="s">
        <v>1024</v>
      </c>
      <c r="D141" s="231" t="s">
        <v>153</v>
      </c>
      <c r="E141" s="232" t="s">
        <v>1025</v>
      </c>
      <c r="F141" s="233" t="s">
        <v>1026</v>
      </c>
      <c r="G141" s="234" t="s">
        <v>241</v>
      </c>
      <c r="H141" s="235">
        <v>2</v>
      </c>
      <c r="I141" s="236"/>
      <c r="J141" s="237">
        <f>ROUND(I141*H141,2)</f>
        <v>0</v>
      </c>
      <c r="K141" s="233" t="s">
        <v>21</v>
      </c>
      <c r="L141" s="70"/>
      <c r="M141" s="238" t="s">
        <v>21</v>
      </c>
      <c r="N141" s="239" t="s">
        <v>49</v>
      </c>
      <c r="O141" s="45"/>
      <c r="P141" s="240">
        <f>O141*H141</f>
        <v>0</v>
      </c>
      <c r="Q141" s="240">
        <v>0</v>
      </c>
      <c r="R141" s="240">
        <f>Q141*H141</f>
        <v>0</v>
      </c>
      <c r="S141" s="240">
        <v>0</v>
      </c>
      <c r="T141" s="241">
        <f>S141*H141</f>
        <v>0</v>
      </c>
      <c r="AR141" s="21" t="s">
        <v>823</v>
      </c>
      <c r="AT141" s="21" t="s">
        <v>153</v>
      </c>
      <c r="AU141" s="21" t="s">
        <v>88</v>
      </c>
      <c r="AY141" s="21" t="s">
        <v>149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21" t="s">
        <v>86</v>
      </c>
      <c r="BK141" s="242">
        <f>ROUND(I141*H141,2)</f>
        <v>0</v>
      </c>
      <c r="BL141" s="21" t="s">
        <v>823</v>
      </c>
      <c r="BM141" s="21" t="s">
        <v>1027</v>
      </c>
    </row>
    <row r="142" s="1" customFormat="1" ht="16.5" customHeight="1">
      <c r="B142" s="44"/>
      <c r="C142" s="246" t="s">
        <v>1028</v>
      </c>
      <c r="D142" s="246" t="s">
        <v>168</v>
      </c>
      <c r="E142" s="247" t="s">
        <v>1029</v>
      </c>
      <c r="F142" s="248" t="s">
        <v>1030</v>
      </c>
      <c r="G142" s="249" t="s">
        <v>241</v>
      </c>
      <c r="H142" s="250">
        <v>1</v>
      </c>
      <c r="I142" s="251"/>
      <c r="J142" s="252">
        <f>ROUND(I142*H142,2)</f>
        <v>0</v>
      </c>
      <c r="K142" s="248" t="s">
        <v>21</v>
      </c>
      <c r="L142" s="253"/>
      <c r="M142" s="254" t="s">
        <v>21</v>
      </c>
      <c r="N142" s="255" t="s">
        <v>49</v>
      </c>
      <c r="O142" s="45"/>
      <c r="P142" s="240">
        <f>O142*H142</f>
        <v>0</v>
      </c>
      <c r="Q142" s="240">
        <v>0</v>
      </c>
      <c r="R142" s="240">
        <f>Q142*H142</f>
        <v>0</v>
      </c>
      <c r="S142" s="240">
        <v>0</v>
      </c>
      <c r="T142" s="241">
        <f>S142*H142</f>
        <v>0</v>
      </c>
      <c r="AR142" s="21" t="s">
        <v>568</v>
      </c>
      <c r="AT142" s="21" t="s">
        <v>168</v>
      </c>
      <c r="AU142" s="21" t="s">
        <v>88</v>
      </c>
      <c r="AY142" s="21" t="s">
        <v>149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21" t="s">
        <v>86</v>
      </c>
      <c r="BK142" s="242">
        <f>ROUND(I142*H142,2)</f>
        <v>0</v>
      </c>
      <c r="BL142" s="21" t="s">
        <v>568</v>
      </c>
      <c r="BM142" s="21" t="s">
        <v>1031</v>
      </c>
    </row>
    <row r="143" s="11" customFormat="1" ht="29.88" customHeight="1">
      <c r="B143" s="215"/>
      <c r="C143" s="216"/>
      <c r="D143" s="217" t="s">
        <v>77</v>
      </c>
      <c r="E143" s="229" t="s">
        <v>1032</v>
      </c>
      <c r="F143" s="229" t="s">
        <v>1033</v>
      </c>
      <c r="G143" s="216"/>
      <c r="H143" s="216"/>
      <c r="I143" s="219"/>
      <c r="J143" s="230">
        <f>BK143</f>
        <v>0</v>
      </c>
      <c r="K143" s="216"/>
      <c r="L143" s="221"/>
      <c r="M143" s="222"/>
      <c r="N143" s="223"/>
      <c r="O143" s="223"/>
      <c r="P143" s="224">
        <f>SUM(P144:P148)</f>
        <v>0</v>
      </c>
      <c r="Q143" s="223"/>
      <c r="R143" s="224">
        <f>SUM(R144:R148)</f>
        <v>0</v>
      </c>
      <c r="S143" s="223"/>
      <c r="T143" s="225">
        <f>SUM(T144:T148)</f>
        <v>0</v>
      </c>
      <c r="AR143" s="226" t="s">
        <v>157</v>
      </c>
      <c r="AT143" s="227" t="s">
        <v>77</v>
      </c>
      <c r="AU143" s="227" t="s">
        <v>86</v>
      </c>
      <c r="AY143" s="226" t="s">
        <v>149</v>
      </c>
      <c r="BK143" s="228">
        <f>SUM(BK144:BK148)</f>
        <v>0</v>
      </c>
    </row>
    <row r="144" s="1" customFormat="1" ht="16.5" customHeight="1">
      <c r="B144" s="44"/>
      <c r="C144" s="231" t="s">
        <v>1034</v>
      </c>
      <c r="D144" s="231" t="s">
        <v>153</v>
      </c>
      <c r="E144" s="232" t="s">
        <v>1035</v>
      </c>
      <c r="F144" s="233" t="s">
        <v>1036</v>
      </c>
      <c r="G144" s="234" t="s">
        <v>21</v>
      </c>
      <c r="H144" s="235">
        <v>1</v>
      </c>
      <c r="I144" s="236"/>
      <c r="J144" s="237">
        <f>ROUND(I144*H144,2)</f>
        <v>0</v>
      </c>
      <c r="K144" s="233" t="s">
        <v>21</v>
      </c>
      <c r="L144" s="70"/>
      <c r="M144" s="238" t="s">
        <v>21</v>
      </c>
      <c r="N144" s="239" t="s">
        <v>49</v>
      </c>
      <c r="O144" s="45"/>
      <c r="P144" s="240">
        <f>O144*H144</f>
        <v>0</v>
      </c>
      <c r="Q144" s="240">
        <v>0</v>
      </c>
      <c r="R144" s="240">
        <f>Q144*H144</f>
        <v>0</v>
      </c>
      <c r="S144" s="240">
        <v>0</v>
      </c>
      <c r="T144" s="241">
        <f>S144*H144</f>
        <v>0</v>
      </c>
      <c r="AR144" s="21" t="s">
        <v>1037</v>
      </c>
      <c r="AT144" s="21" t="s">
        <v>153</v>
      </c>
      <c r="AU144" s="21" t="s">
        <v>88</v>
      </c>
      <c r="AY144" s="21" t="s">
        <v>149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21" t="s">
        <v>86</v>
      </c>
      <c r="BK144" s="242">
        <f>ROUND(I144*H144,2)</f>
        <v>0</v>
      </c>
      <c r="BL144" s="21" t="s">
        <v>1037</v>
      </c>
      <c r="BM144" s="21" t="s">
        <v>1038</v>
      </c>
    </row>
    <row r="145" s="1" customFormat="1" ht="16.5" customHeight="1">
      <c r="B145" s="44"/>
      <c r="C145" s="231" t="s">
        <v>1039</v>
      </c>
      <c r="D145" s="231" t="s">
        <v>153</v>
      </c>
      <c r="E145" s="232" t="s">
        <v>1040</v>
      </c>
      <c r="F145" s="233" t="s">
        <v>1041</v>
      </c>
      <c r="G145" s="234" t="s">
        <v>21</v>
      </c>
      <c r="H145" s="235">
        <v>1</v>
      </c>
      <c r="I145" s="236"/>
      <c r="J145" s="237">
        <f>ROUND(I145*H145,2)</f>
        <v>0</v>
      </c>
      <c r="K145" s="233" t="s">
        <v>21</v>
      </c>
      <c r="L145" s="70"/>
      <c r="M145" s="238" t="s">
        <v>21</v>
      </c>
      <c r="N145" s="239" t="s">
        <v>49</v>
      </c>
      <c r="O145" s="45"/>
      <c r="P145" s="240">
        <f>O145*H145</f>
        <v>0</v>
      </c>
      <c r="Q145" s="240">
        <v>0</v>
      </c>
      <c r="R145" s="240">
        <f>Q145*H145</f>
        <v>0</v>
      </c>
      <c r="S145" s="240">
        <v>0</v>
      </c>
      <c r="T145" s="241">
        <f>S145*H145</f>
        <v>0</v>
      </c>
      <c r="AR145" s="21" t="s">
        <v>1037</v>
      </c>
      <c r="AT145" s="21" t="s">
        <v>153</v>
      </c>
      <c r="AU145" s="21" t="s">
        <v>88</v>
      </c>
      <c r="AY145" s="21" t="s">
        <v>149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21" t="s">
        <v>86</v>
      </c>
      <c r="BK145" s="242">
        <f>ROUND(I145*H145,2)</f>
        <v>0</v>
      </c>
      <c r="BL145" s="21" t="s">
        <v>1037</v>
      </c>
      <c r="BM145" s="21" t="s">
        <v>1042</v>
      </c>
    </row>
    <row r="146" s="1" customFormat="1" ht="16.5" customHeight="1">
      <c r="B146" s="44"/>
      <c r="C146" s="231" t="s">
        <v>1043</v>
      </c>
      <c r="D146" s="231" t="s">
        <v>153</v>
      </c>
      <c r="E146" s="232" t="s">
        <v>1044</v>
      </c>
      <c r="F146" s="233" t="s">
        <v>1045</v>
      </c>
      <c r="G146" s="234" t="s">
        <v>21</v>
      </c>
      <c r="H146" s="235">
        <v>1</v>
      </c>
      <c r="I146" s="236"/>
      <c r="J146" s="237">
        <f>ROUND(I146*H146,2)</f>
        <v>0</v>
      </c>
      <c r="K146" s="233" t="s">
        <v>21</v>
      </c>
      <c r="L146" s="70"/>
      <c r="M146" s="238" t="s">
        <v>21</v>
      </c>
      <c r="N146" s="239" t="s">
        <v>49</v>
      </c>
      <c r="O146" s="45"/>
      <c r="P146" s="240">
        <f>O146*H146</f>
        <v>0</v>
      </c>
      <c r="Q146" s="240">
        <v>0</v>
      </c>
      <c r="R146" s="240">
        <f>Q146*H146</f>
        <v>0</v>
      </c>
      <c r="S146" s="240">
        <v>0</v>
      </c>
      <c r="T146" s="241">
        <f>S146*H146</f>
        <v>0</v>
      </c>
      <c r="AR146" s="21" t="s">
        <v>1037</v>
      </c>
      <c r="AT146" s="21" t="s">
        <v>153</v>
      </c>
      <c r="AU146" s="21" t="s">
        <v>88</v>
      </c>
      <c r="AY146" s="21" t="s">
        <v>149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21" t="s">
        <v>86</v>
      </c>
      <c r="BK146" s="242">
        <f>ROUND(I146*H146,2)</f>
        <v>0</v>
      </c>
      <c r="BL146" s="21" t="s">
        <v>1037</v>
      </c>
      <c r="BM146" s="21" t="s">
        <v>1046</v>
      </c>
    </row>
    <row r="147" s="1" customFormat="1" ht="16.5" customHeight="1">
      <c r="B147" s="44"/>
      <c r="C147" s="231" t="s">
        <v>1047</v>
      </c>
      <c r="D147" s="231" t="s">
        <v>153</v>
      </c>
      <c r="E147" s="232" t="s">
        <v>1048</v>
      </c>
      <c r="F147" s="233" t="s">
        <v>1049</v>
      </c>
      <c r="G147" s="234" t="s">
        <v>21</v>
      </c>
      <c r="H147" s="235">
        <v>1</v>
      </c>
      <c r="I147" s="236"/>
      <c r="J147" s="237">
        <f>ROUND(I147*H147,2)</f>
        <v>0</v>
      </c>
      <c r="K147" s="233" t="s">
        <v>21</v>
      </c>
      <c r="L147" s="70"/>
      <c r="M147" s="238" t="s">
        <v>21</v>
      </c>
      <c r="N147" s="239" t="s">
        <v>49</v>
      </c>
      <c r="O147" s="45"/>
      <c r="P147" s="240">
        <f>O147*H147</f>
        <v>0</v>
      </c>
      <c r="Q147" s="240">
        <v>0</v>
      </c>
      <c r="R147" s="240">
        <f>Q147*H147</f>
        <v>0</v>
      </c>
      <c r="S147" s="240">
        <v>0</v>
      </c>
      <c r="T147" s="241">
        <f>S147*H147</f>
        <v>0</v>
      </c>
      <c r="AR147" s="21" t="s">
        <v>1037</v>
      </c>
      <c r="AT147" s="21" t="s">
        <v>153</v>
      </c>
      <c r="AU147" s="21" t="s">
        <v>88</v>
      </c>
      <c r="AY147" s="21" t="s">
        <v>149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21" t="s">
        <v>86</v>
      </c>
      <c r="BK147" s="242">
        <f>ROUND(I147*H147,2)</f>
        <v>0</v>
      </c>
      <c r="BL147" s="21" t="s">
        <v>1037</v>
      </c>
      <c r="BM147" s="21" t="s">
        <v>1050</v>
      </c>
    </row>
    <row r="148" s="1" customFormat="1" ht="16.5" customHeight="1">
      <c r="B148" s="44"/>
      <c r="C148" s="231" t="s">
        <v>441</v>
      </c>
      <c r="D148" s="231" t="s">
        <v>153</v>
      </c>
      <c r="E148" s="232" t="s">
        <v>1051</v>
      </c>
      <c r="F148" s="233" t="s">
        <v>1052</v>
      </c>
      <c r="G148" s="234" t="s">
        <v>21</v>
      </c>
      <c r="H148" s="235">
        <v>1</v>
      </c>
      <c r="I148" s="236"/>
      <c r="J148" s="237">
        <f>ROUND(I148*H148,2)</f>
        <v>0</v>
      </c>
      <c r="K148" s="233" t="s">
        <v>21</v>
      </c>
      <c r="L148" s="70"/>
      <c r="M148" s="238" t="s">
        <v>21</v>
      </c>
      <c r="N148" s="256" t="s">
        <v>49</v>
      </c>
      <c r="O148" s="257"/>
      <c r="P148" s="258">
        <f>O148*H148</f>
        <v>0</v>
      </c>
      <c r="Q148" s="258">
        <v>0</v>
      </c>
      <c r="R148" s="258">
        <f>Q148*H148</f>
        <v>0</v>
      </c>
      <c r="S148" s="258">
        <v>0</v>
      </c>
      <c r="T148" s="259">
        <f>S148*H148</f>
        <v>0</v>
      </c>
      <c r="AR148" s="21" t="s">
        <v>1037</v>
      </c>
      <c r="AT148" s="21" t="s">
        <v>153</v>
      </c>
      <c r="AU148" s="21" t="s">
        <v>88</v>
      </c>
      <c r="AY148" s="21" t="s">
        <v>149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21" t="s">
        <v>86</v>
      </c>
      <c r="BK148" s="242">
        <f>ROUND(I148*H148,2)</f>
        <v>0</v>
      </c>
      <c r="BL148" s="21" t="s">
        <v>1037</v>
      </c>
      <c r="BM148" s="21" t="s">
        <v>1053</v>
      </c>
    </row>
    <row r="149" s="1" customFormat="1" ht="6.96" customHeight="1">
      <c r="B149" s="65"/>
      <c r="C149" s="66"/>
      <c r="D149" s="66"/>
      <c r="E149" s="66"/>
      <c r="F149" s="66"/>
      <c r="G149" s="66"/>
      <c r="H149" s="66"/>
      <c r="I149" s="176"/>
      <c r="J149" s="66"/>
      <c r="K149" s="66"/>
      <c r="L149" s="70"/>
    </row>
  </sheetData>
  <sheetProtection sheet="1" autoFilter="0" formatColumns="0" formatRows="0" objects="1" scenarios="1" spinCount="100000" saltValue="+m9gLdrLxvAOBd6nZyVy/TndLebyw/CZo66YwOmOudGtzwSyFoXoxN1x1ikUw/41MkaJFDmKq0hLJDwf2BHadA==" hashValue="ZLgXZr1AHj55l4ekfaPMpkn09tRH7CbDCk1DIzMlkhIp1YFudA3X8bfgt04Kysok2V8x2ZBWaGKyaU/N6aVL6g==" algorithmName="SHA-512" password="CC35"/>
  <autoFilter ref="C84:K14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7"/>
      <c r="C1" s="147"/>
      <c r="D1" s="148" t="s">
        <v>1</v>
      </c>
      <c r="E1" s="147"/>
      <c r="F1" s="149" t="s">
        <v>102</v>
      </c>
      <c r="G1" s="149" t="s">
        <v>103</v>
      </c>
      <c r="H1" s="149"/>
      <c r="I1" s="150"/>
      <c r="J1" s="149" t="s">
        <v>104</v>
      </c>
      <c r="K1" s="148" t="s">
        <v>105</v>
      </c>
      <c r="L1" s="149" t="s">
        <v>106</v>
      </c>
      <c r="M1" s="149"/>
      <c r="N1" s="149"/>
      <c r="O1" s="149"/>
      <c r="P1" s="149"/>
      <c r="Q1" s="149"/>
      <c r="R1" s="149"/>
      <c r="S1" s="149"/>
      <c r="T1" s="149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98</v>
      </c>
    </row>
    <row r="3" ht="6.96" customHeight="1">
      <c r="B3" s="22"/>
      <c r="C3" s="23"/>
      <c r="D3" s="23"/>
      <c r="E3" s="23"/>
      <c r="F3" s="23"/>
      <c r="G3" s="23"/>
      <c r="H3" s="23"/>
      <c r="I3" s="151"/>
      <c r="J3" s="23"/>
      <c r="K3" s="24"/>
      <c r="AT3" s="21" t="s">
        <v>88</v>
      </c>
    </row>
    <row r="4" ht="36.96" customHeight="1">
      <c r="B4" s="25"/>
      <c r="C4" s="26"/>
      <c r="D4" s="27" t="s">
        <v>107</v>
      </c>
      <c r="E4" s="26"/>
      <c r="F4" s="26"/>
      <c r="G4" s="26"/>
      <c r="H4" s="26"/>
      <c r="I4" s="152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2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2"/>
      <c r="J6" s="26"/>
      <c r="K6" s="28"/>
    </row>
    <row r="7" ht="16.5" customHeight="1">
      <c r="B7" s="25"/>
      <c r="C7" s="26"/>
      <c r="D7" s="26"/>
      <c r="E7" s="153" t="str">
        <f>'Rekapitulace stavby'!K6</f>
        <v>Štětí - oprava (obálka budovy)</v>
      </c>
      <c r="F7" s="37"/>
      <c r="G7" s="37"/>
      <c r="H7" s="37"/>
      <c r="I7" s="152"/>
      <c r="J7" s="26"/>
      <c r="K7" s="28"/>
    </row>
    <row r="8">
      <c r="B8" s="25"/>
      <c r="C8" s="26"/>
      <c r="D8" s="37" t="s">
        <v>108</v>
      </c>
      <c r="E8" s="26"/>
      <c r="F8" s="26"/>
      <c r="G8" s="26"/>
      <c r="H8" s="26"/>
      <c r="I8" s="152"/>
      <c r="J8" s="26"/>
      <c r="K8" s="28"/>
    </row>
    <row r="9" s="1" customFormat="1" ht="16.5" customHeight="1">
      <c r="B9" s="44"/>
      <c r="C9" s="45"/>
      <c r="D9" s="45"/>
      <c r="E9" s="153" t="s">
        <v>829</v>
      </c>
      <c r="F9" s="45"/>
      <c r="G9" s="45"/>
      <c r="H9" s="45"/>
      <c r="I9" s="154"/>
      <c r="J9" s="45"/>
      <c r="K9" s="49"/>
    </row>
    <row r="10" s="1" customFormat="1">
      <c r="B10" s="44"/>
      <c r="C10" s="45"/>
      <c r="D10" s="37" t="s">
        <v>830</v>
      </c>
      <c r="E10" s="45"/>
      <c r="F10" s="45"/>
      <c r="G10" s="45"/>
      <c r="H10" s="45"/>
      <c r="I10" s="154"/>
      <c r="J10" s="45"/>
      <c r="K10" s="49"/>
    </row>
    <row r="11" s="1" customFormat="1" ht="36.96" customHeight="1">
      <c r="B11" s="44"/>
      <c r="C11" s="45"/>
      <c r="D11" s="45"/>
      <c r="E11" s="155" t="s">
        <v>1054</v>
      </c>
      <c r="F11" s="45"/>
      <c r="G11" s="45"/>
      <c r="H11" s="45"/>
      <c r="I11" s="154"/>
      <c r="J11" s="45"/>
      <c r="K11" s="49"/>
    </row>
    <row r="12" s="1" customFormat="1">
      <c r="B12" s="44"/>
      <c r="C12" s="45"/>
      <c r="D12" s="45"/>
      <c r="E12" s="45"/>
      <c r="F12" s="45"/>
      <c r="G12" s="45"/>
      <c r="H12" s="45"/>
      <c r="I12" s="154"/>
      <c r="J12" s="45"/>
      <c r="K12" s="49"/>
    </row>
    <row r="13" s="1" customFormat="1" ht="14.4" customHeight="1">
      <c r="B13" s="44"/>
      <c r="C13" s="45"/>
      <c r="D13" s="37" t="s">
        <v>20</v>
      </c>
      <c r="E13" s="45"/>
      <c r="F13" s="32" t="s">
        <v>21</v>
      </c>
      <c r="G13" s="45"/>
      <c r="H13" s="45"/>
      <c r="I13" s="156" t="s">
        <v>22</v>
      </c>
      <c r="J13" s="32" t="s">
        <v>21</v>
      </c>
      <c r="K13" s="49"/>
    </row>
    <row r="14" s="1" customFormat="1" ht="14.4" customHeight="1">
      <c r="B14" s="44"/>
      <c r="C14" s="45"/>
      <c r="D14" s="37" t="s">
        <v>23</v>
      </c>
      <c r="E14" s="45"/>
      <c r="F14" s="32" t="s">
        <v>24</v>
      </c>
      <c r="G14" s="45"/>
      <c r="H14" s="45"/>
      <c r="I14" s="156" t="s">
        <v>25</v>
      </c>
      <c r="J14" s="157" t="str">
        <f>'Rekapitulace stavby'!AN8</f>
        <v>12. 9. 2017</v>
      </c>
      <c r="K14" s="49"/>
    </row>
    <row r="15" s="1" customFormat="1" ht="10.8" customHeight="1">
      <c r="B15" s="44"/>
      <c r="C15" s="45"/>
      <c r="D15" s="45"/>
      <c r="E15" s="45"/>
      <c r="F15" s="45"/>
      <c r="G15" s="45"/>
      <c r="H15" s="45"/>
      <c r="I15" s="154"/>
      <c r="J15" s="45"/>
      <c r="K15" s="49"/>
    </row>
    <row r="16" s="1" customFormat="1" ht="14.4" customHeight="1">
      <c r="B16" s="44"/>
      <c r="C16" s="45"/>
      <c r="D16" s="37" t="s">
        <v>29</v>
      </c>
      <c r="E16" s="45"/>
      <c r="F16" s="45"/>
      <c r="G16" s="45"/>
      <c r="H16" s="45"/>
      <c r="I16" s="156" t="s">
        <v>30</v>
      </c>
      <c r="J16" s="32" t="s">
        <v>21</v>
      </c>
      <c r="K16" s="49"/>
    </row>
    <row r="17" s="1" customFormat="1" ht="18" customHeight="1">
      <c r="B17" s="44"/>
      <c r="C17" s="45"/>
      <c r="D17" s="45"/>
      <c r="E17" s="32" t="s">
        <v>832</v>
      </c>
      <c r="F17" s="45"/>
      <c r="G17" s="45"/>
      <c r="H17" s="45"/>
      <c r="I17" s="156" t="s">
        <v>33</v>
      </c>
      <c r="J17" s="32" t="s">
        <v>21</v>
      </c>
      <c r="K17" s="49"/>
    </row>
    <row r="18" s="1" customFormat="1" ht="6.96" customHeight="1">
      <c r="B18" s="44"/>
      <c r="C18" s="45"/>
      <c r="D18" s="45"/>
      <c r="E18" s="45"/>
      <c r="F18" s="45"/>
      <c r="G18" s="45"/>
      <c r="H18" s="45"/>
      <c r="I18" s="154"/>
      <c r="J18" s="45"/>
      <c r="K18" s="49"/>
    </row>
    <row r="19" s="1" customFormat="1" ht="14.4" customHeight="1">
      <c r="B19" s="44"/>
      <c r="C19" s="45"/>
      <c r="D19" s="37" t="s">
        <v>35</v>
      </c>
      <c r="E19" s="45"/>
      <c r="F19" s="45"/>
      <c r="G19" s="45"/>
      <c r="H19" s="45"/>
      <c r="I19" s="156" t="s">
        <v>30</v>
      </c>
      <c r="J19" s="32" t="str">
        <f>IF('Rekapitulace stavby'!AN13="Vyplň údaj","",IF('Rekapitulace stavby'!AN13="","",'Rekapitulace stavby'!AN13))</f>
        <v/>
      </c>
      <c r="K19" s="49"/>
    </row>
    <row r="20" s="1" customFormat="1" ht="18" customHeight="1">
      <c r="B20" s="44"/>
      <c r="C20" s="45"/>
      <c r="D20" s="45"/>
      <c r="E20" s="32" t="str">
        <f>IF('Rekapitulace stavby'!E14="Vyplň údaj","",IF('Rekapitulace stavby'!E14="","",'Rekapitulace stavby'!E14))</f>
        <v/>
      </c>
      <c r="F20" s="45"/>
      <c r="G20" s="45"/>
      <c r="H20" s="45"/>
      <c r="I20" s="156" t="s">
        <v>33</v>
      </c>
      <c r="J20" s="32" t="str">
        <f>IF('Rekapitulace stavby'!AN14="Vyplň údaj","",IF('Rekapitulace stavby'!AN14="","",'Rekapitulace stavby'!AN14))</f>
        <v/>
      </c>
      <c r="K20" s="49"/>
    </row>
    <row r="21" s="1" customFormat="1" ht="6.96" customHeight="1">
      <c r="B21" s="44"/>
      <c r="C21" s="45"/>
      <c r="D21" s="45"/>
      <c r="E21" s="45"/>
      <c r="F21" s="45"/>
      <c r="G21" s="45"/>
      <c r="H21" s="45"/>
      <c r="I21" s="154"/>
      <c r="J21" s="45"/>
      <c r="K21" s="49"/>
    </row>
    <row r="22" s="1" customFormat="1" ht="14.4" customHeight="1">
      <c r="B22" s="44"/>
      <c r="C22" s="45"/>
      <c r="D22" s="37" t="s">
        <v>37</v>
      </c>
      <c r="E22" s="45"/>
      <c r="F22" s="45"/>
      <c r="G22" s="45"/>
      <c r="H22" s="45"/>
      <c r="I22" s="156" t="s">
        <v>30</v>
      </c>
      <c r="J22" s="32" t="s">
        <v>21</v>
      </c>
      <c r="K22" s="49"/>
    </row>
    <row r="23" s="1" customFormat="1" ht="18" customHeight="1">
      <c r="B23" s="44"/>
      <c r="C23" s="45"/>
      <c r="D23" s="45"/>
      <c r="E23" s="32" t="s">
        <v>39</v>
      </c>
      <c r="F23" s="45"/>
      <c r="G23" s="45"/>
      <c r="H23" s="45"/>
      <c r="I23" s="156" t="s">
        <v>33</v>
      </c>
      <c r="J23" s="32" t="s">
        <v>21</v>
      </c>
      <c r="K23" s="49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154"/>
      <c r="J24" s="45"/>
      <c r="K24" s="49"/>
    </row>
    <row r="25" s="1" customFormat="1" ht="14.4" customHeight="1">
      <c r="B25" s="44"/>
      <c r="C25" s="45"/>
      <c r="D25" s="37" t="s">
        <v>42</v>
      </c>
      <c r="E25" s="45"/>
      <c r="F25" s="45"/>
      <c r="G25" s="45"/>
      <c r="H25" s="45"/>
      <c r="I25" s="154"/>
      <c r="J25" s="45"/>
      <c r="K25" s="49"/>
    </row>
    <row r="26" s="7" customFormat="1" ht="16.5" customHeight="1">
      <c r="B26" s="158"/>
      <c r="C26" s="159"/>
      <c r="D26" s="159"/>
      <c r="E26" s="42" t="s">
        <v>21</v>
      </c>
      <c r="F26" s="42"/>
      <c r="G26" s="42"/>
      <c r="H26" s="42"/>
      <c r="I26" s="160"/>
      <c r="J26" s="159"/>
      <c r="K26" s="161"/>
    </row>
    <row r="27" s="1" customFormat="1" ht="6.96" customHeight="1">
      <c r="B27" s="44"/>
      <c r="C27" s="45"/>
      <c r="D27" s="45"/>
      <c r="E27" s="45"/>
      <c r="F27" s="45"/>
      <c r="G27" s="45"/>
      <c r="H27" s="45"/>
      <c r="I27" s="154"/>
      <c r="J27" s="45"/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62"/>
      <c r="J28" s="104"/>
      <c r="K28" s="163"/>
    </row>
    <row r="29" s="1" customFormat="1" ht="25.44" customHeight="1">
      <c r="B29" s="44"/>
      <c r="C29" s="45"/>
      <c r="D29" s="164" t="s">
        <v>44</v>
      </c>
      <c r="E29" s="45"/>
      <c r="F29" s="45"/>
      <c r="G29" s="45"/>
      <c r="H29" s="45"/>
      <c r="I29" s="154"/>
      <c r="J29" s="165">
        <f>ROUND(J85,2)</f>
        <v>0</v>
      </c>
      <c r="K29" s="49"/>
    </row>
    <row r="30" s="1" customFormat="1" ht="6.96" customHeight="1">
      <c r="B30" s="44"/>
      <c r="C30" s="45"/>
      <c r="D30" s="104"/>
      <c r="E30" s="104"/>
      <c r="F30" s="104"/>
      <c r="G30" s="104"/>
      <c r="H30" s="104"/>
      <c r="I30" s="162"/>
      <c r="J30" s="104"/>
      <c r="K30" s="163"/>
    </row>
    <row r="31" s="1" customFormat="1" ht="14.4" customHeight="1">
      <c r="B31" s="44"/>
      <c r="C31" s="45"/>
      <c r="D31" s="45"/>
      <c r="E31" s="45"/>
      <c r="F31" s="50" t="s">
        <v>46</v>
      </c>
      <c r="G31" s="45"/>
      <c r="H31" s="45"/>
      <c r="I31" s="166" t="s">
        <v>45</v>
      </c>
      <c r="J31" s="50" t="s">
        <v>47</v>
      </c>
      <c r="K31" s="49"/>
    </row>
    <row r="32" s="1" customFormat="1" ht="14.4" customHeight="1">
      <c r="B32" s="44"/>
      <c r="C32" s="45"/>
      <c r="D32" s="53" t="s">
        <v>48</v>
      </c>
      <c r="E32" s="53" t="s">
        <v>49</v>
      </c>
      <c r="F32" s="167">
        <f>ROUND(SUM(BE85:BE111), 2)</f>
        <v>0</v>
      </c>
      <c r="G32" s="45"/>
      <c r="H32" s="45"/>
      <c r="I32" s="168">
        <v>0.20999999999999999</v>
      </c>
      <c r="J32" s="167">
        <f>ROUND(ROUND((SUM(BE85:BE111)), 2)*I32, 2)</f>
        <v>0</v>
      </c>
      <c r="K32" s="49"/>
    </row>
    <row r="33" s="1" customFormat="1" ht="14.4" customHeight="1">
      <c r="B33" s="44"/>
      <c r="C33" s="45"/>
      <c r="D33" s="45"/>
      <c r="E33" s="53" t="s">
        <v>50</v>
      </c>
      <c r="F33" s="167">
        <f>ROUND(SUM(BF85:BF111), 2)</f>
        <v>0</v>
      </c>
      <c r="G33" s="45"/>
      <c r="H33" s="45"/>
      <c r="I33" s="168">
        <v>0.14999999999999999</v>
      </c>
      <c r="J33" s="167">
        <f>ROUND(ROUND((SUM(BF85:BF111)), 2)*I33, 2)</f>
        <v>0</v>
      </c>
      <c r="K33" s="49"/>
    </row>
    <row r="34" hidden="1" s="1" customFormat="1" ht="14.4" customHeight="1">
      <c r="B34" s="44"/>
      <c r="C34" s="45"/>
      <c r="D34" s="45"/>
      <c r="E34" s="53" t="s">
        <v>51</v>
      </c>
      <c r="F34" s="167">
        <f>ROUND(SUM(BG85:BG111), 2)</f>
        <v>0</v>
      </c>
      <c r="G34" s="45"/>
      <c r="H34" s="45"/>
      <c r="I34" s="168">
        <v>0.20999999999999999</v>
      </c>
      <c r="J34" s="167">
        <v>0</v>
      </c>
      <c r="K34" s="49"/>
    </row>
    <row r="35" hidden="1" s="1" customFormat="1" ht="14.4" customHeight="1">
      <c r="B35" s="44"/>
      <c r="C35" s="45"/>
      <c r="D35" s="45"/>
      <c r="E35" s="53" t="s">
        <v>52</v>
      </c>
      <c r="F35" s="167">
        <f>ROUND(SUM(BH85:BH111), 2)</f>
        <v>0</v>
      </c>
      <c r="G35" s="45"/>
      <c r="H35" s="45"/>
      <c r="I35" s="168">
        <v>0.14999999999999999</v>
      </c>
      <c r="J35" s="167">
        <v>0</v>
      </c>
      <c r="K35" s="49"/>
    </row>
    <row r="36" hidden="1" s="1" customFormat="1" ht="14.4" customHeight="1">
      <c r="B36" s="44"/>
      <c r="C36" s="45"/>
      <c r="D36" s="45"/>
      <c r="E36" s="53" t="s">
        <v>53</v>
      </c>
      <c r="F36" s="167">
        <f>ROUND(SUM(BI85:BI111), 2)</f>
        <v>0</v>
      </c>
      <c r="G36" s="45"/>
      <c r="H36" s="45"/>
      <c r="I36" s="168">
        <v>0</v>
      </c>
      <c r="J36" s="167">
        <v>0</v>
      </c>
      <c r="K36" s="49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154"/>
      <c r="J37" s="45"/>
      <c r="K37" s="49"/>
    </row>
    <row r="38" s="1" customFormat="1" ht="25.44" customHeight="1">
      <c r="B38" s="44"/>
      <c r="C38" s="169"/>
      <c r="D38" s="170" t="s">
        <v>54</v>
      </c>
      <c r="E38" s="96"/>
      <c r="F38" s="96"/>
      <c r="G38" s="171" t="s">
        <v>55</v>
      </c>
      <c r="H38" s="172" t="s">
        <v>56</v>
      </c>
      <c r="I38" s="173"/>
      <c r="J38" s="174">
        <f>SUM(J29:J36)</f>
        <v>0</v>
      </c>
      <c r="K38" s="175"/>
    </row>
    <row r="39" s="1" customFormat="1" ht="14.4" customHeight="1">
      <c r="B39" s="65"/>
      <c r="C39" s="66"/>
      <c r="D39" s="66"/>
      <c r="E39" s="66"/>
      <c r="F39" s="66"/>
      <c r="G39" s="66"/>
      <c r="H39" s="66"/>
      <c r="I39" s="176"/>
      <c r="J39" s="66"/>
      <c r="K39" s="67"/>
    </row>
    <row r="43" s="1" customFormat="1" ht="6.96" customHeight="1">
      <c r="B43" s="177"/>
      <c r="C43" s="178"/>
      <c r="D43" s="178"/>
      <c r="E43" s="178"/>
      <c r="F43" s="178"/>
      <c r="G43" s="178"/>
      <c r="H43" s="178"/>
      <c r="I43" s="179"/>
      <c r="J43" s="178"/>
      <c r="K43" s="180"/>
    </row>
    <row r="44" s="1" customFormat="1" ht="36.96" customHeight="1">
      <c r="B44" s="44"/>
      <c r="C44" s="27" t="s">
        <v>110</v>
      </c>
      <c r="D44" s="45"/>
      <c r="E44" s="45"/>
      <c r="F44" s="45"/>
      <c r="G44" s="45"/>
      <c r="H44" s="45"/>
      <c r="I44" s="154"/>
      <c r="J44" s="45"/>
      <c r="K44" s="49"/>
    </row>
    <row r="45" s="1" customFormat="1" ht="6.96" customHeight="1">
      <c r="B45" s="44"/>
      <c r="C45" s="45"/>
      <c r="D45" s="45"/>
      <c r="E45" s="45"/>
      <c r="F45" s="45"/>
      <c r="G45" s="45"/>
      <c r="H45" s="45"/>
      <c r="I45" s="154"/>
      <c r="J45" s="45"/>
      <c r="K45" s="49"/>
    </row>
    <row r="46" s="1" customFormat="1" ht="14.4" customHeight="1">
      <c r="B46" s="44"/>
      <c r="C46" s="37" t="s">
        <v>18</v>
      </c>
      <c r="D46" s="45"/>
      <c r="E46" s="45"/>
      <c r="F46" s="45"/>
      <c r="G46" s="45"/>
      <c r="H46" s="45"/>
      <c r="I46" s="154"/>
      <c r="J46" s="45"/>
      <c r="K46" s="49"/>
    </row>
    <row r="47" s="1" customFormat="1" ht="16.5" customHeight="1">
      <c r="B47" s="44"/>
      <c r="C47" s="45"/>
      <c r="D47" s="45"/>
      <c r="E47" s="153" t="str">
        <f>E7</f>
        <v>Štětí - oprava (obálka budovy)</v>
      </c>
      <c r="F47" s="37"/>
      <c r="G47" s="37"/>
      <c r="H47" s="37"/>
      <c r="I47" s="154"/>
      <c r="J47" s="45"/>
      <c r="K47" s="49"/>
    </row>
    <row r="48">
      <c r="B48" s="25"/>
      <c r="C48" s="37" t="s">
        <v>108</v>
      </c>
      <c r="D48" s="26"/>
      <c r="E48" s="26"/>
      <c r="F48" s="26"/>
      <c r="G48" s="26"/>
      <c r="H48" s="26"/>
      <c r="I48" s="152"/>
      <c r="J48" s="26"/>
      <c r="K48" s="28"/>
    </row>
    <row r="49" s="1" customFormat="1" ht="16.5" customHeight="1">
      <c r="B49" s="44"/>
      <c r="C49" s="45"/>
      <c r="D49" s="45"/>
      <c r="E49" s="153" t="s">
        <v>829</v>
      </c>
      <c r="F49" s="45"/>
      <c r="G49" s="45"/>
      <c r="H49" s="45"/>
      <c r="I49" s="154"/>
      <c r="J49" s="45"/>
      <c r="K49" s="49"/>
    </row>
    <row r="50" s="1" customFormat="1" ht="14.4" customHeight="1">
      <c r="B50" s="44"/>
      <c r="C50" s="37" t="s">
        <v>830</v>
      </c>
      <c r="D50" s="45"/>
      <c r="E50" s="45"/>
      <c r="F50" s="45"/>
      <c r="G50" s="45"/>
      <c r="H50" s="45"/>
      <c r="I50" s="154"/>
      <c r="J50" s="45"/>
      <c r="K50" s="49"/>
    </row>
    <row r="51" s="1" customFormat="1" ht="17.25" customHeight="1">
      <c r="B51" s="44"/>
      <c r="C51" s="45"/>
      <c r="D51" s="45"/>
      <c r="E51" s="155" t="str">
        <f>E11</f>
        <v>D.1.4.e-2 - Uzemnění a bleskosvod</v>
      </c>
      <c r="F51" s="45"/>
      <c r="G51" s="45"/>
      <c r="H51" s="45"/>
      <c r="I51" s="154"/>
      <c r="J51" s="45"/>
      <c r="K51" s="49"/>
    </row>
    <row r="52" s="1" customFormat="1" ht="6.96" customHeight="1">
      <c r="B52" s="44"/>
      <c r="C52" s="45"/>
      <c r="D52" s="45"/>
      <c r="E52" s="45"/>
      <c r="F52" s="45"/>
      <c r="G52" s="45"/>
      <c r="H52" s="45"/>
      <c r="I52" s="154"/>
      <c r="J52" s="45"/>
      <c r="K52" s="49"/>
    </row>
    <row r="53" s="1" customFormat="1" ht="18" customHeight="1">
      <c r="B53" s="44"/>
      <c r="C53" s="37" t="s">
        <v>23</v>
      </c>
      <c r="D53" s="45"/>
      <c r="E53" s="45"/>
      <c r="F53" s="32" t="str">
        <f>F14</f>
        <v>Štětí</v>
      </c>
      <c r="G53" s="45"/>
      <c r="H53" s="45"/>
      <c r="I53" s="156" t="s">
        <v>25</v>
      </c>
      <c r="J53" s="157" t="str">
        <f>IF(J14="","",J14)</f>
        <v>12. 9. 2017</v>
      </c>
      <c r="K53" s="49"/>
    </row>
    <row r="54" s="1" customFormat="1" ht="6.96" customHeight="1">
      <c r="B54" s="44"/>
      <c r="C54" s="45"/>
      <c r="D54" s="45"/>
      <c r="E54" s="45"/>
      <c r="F54" s="45"/>
      <c r="G54" s="45"/>
      <c r="H54" s="45"/>
      <c r="I54" s="154"/>
      <c r="J54" s="45"/>
      <c r="K54" s="49"/>
    </row>
    <row r="55" s="1" customFormat="1">
      <c r="B55" s="44"/>
      <c r="C55" s="37" t="s">
        <v>29</v>
      </c>
      <c r="D55" s="45"/>
      <c r="E55" s="45"/>
      <c r="F55" s="32" t="str">
        <f>E17</f>
        <v>SŽDC, s.o., Správa osobních nádraží, Ústí n.L.</v>
      </c>
      <c r="G55" s="45"/>
      <c r="H55" s="45"/>
      <c r="I55" s="156" t="s">
        <v>37</v>
      </c>
      <c r="J55" s="42" t="str">
        <f>E23</f>
        <v>INTECON spol. s r.o., Ústí nad Labem</v>
      </c>
      <c r="K55" s="49"/>
    </row>
    <row r="56" s="1" customFormat="1" ht="14.4" customHeight="1">
      <c r="B56" s="44"/>
      <c r="C56" s="37" t="s">
        <v>35</v>
      </c>
      <c r="D56" s="45"/>
      <c r="E56" s="45"/>
      <c r="F56" s="32" t="str">
        <f>IF(E20="","",E20)</f>
        <v/>
      </c>
      <c r="G56" s="45"/>
      <c r="H56" s="45"/>
      <c r="I56" s="154"/>
      <c r="J56" s="181"/>
      <c r="K56" s="49"/>
    </row>
    <row r="57" s="1" customFormat="1" ht="10.32" customHeight="1">
      <c r="B57" s="44"/>
      <c r="C57" s="45"/>
      <c r="D57" s="45"/>
      <c r="E57" s="45"/>
      <c r="F57" s="45"/>
      <c r="G57" s="45"/>
      <c r="H57" s="45"/>
      <c r="I57" s="154"/>
      <c r="J57" s="45"/>
      <c r="K57" s="49"/>
    </row>
    <row r="58" s="1" customFormat="1" ht="29.28" customHeight="1">
      <c r="B58" s="44"/>
      <c r="C58" s="182" t="s">
        <v>111</v>
      </c>
      <c r="D58" s="169"/>
      <c r="E58" s="169"/>
      <c r="F58" s="169"/>
      <c r="G58" s="169"/>
      <c r="H58" s="169"/>
      <c r="I58" s="183"/>
      <c r="J58" s="184" t="s">
        <v>112</v>
      </c>
      <c r="K58" s="185"/>
    </row>
    <row r="59" s="1" customFormat="1" ht="10.32" customHeight="1">
      <c r="B59" s="44"/>
      <c r="C59" s="45"/>
      <c r="D59" s="45"/>
      <c r="E59" s="45"/>
      <c r="F59" s="45"/>
      <c r="G59" s="45"/>
      <c r="H59" s="45"/>
      <c r="I59" s="154"/>
      <c r="J59" s="45"/>
      <c r="K59" s="49"/>
    </row>
    <row r="60" s="1" customFormat="1" ht="29.28" customHeight="1">
      <c r="B60" s="44"/>
      <c r="C60" s="186" t="s">
        <v>113</v>
      </c>
      <c r="D60" s="45"/>
      <c r="E60" s="45"/>
      <c r="F60" s="45"/>
      <c r="G60" s="45"/>
      <c r="H60" s="45"/>
      <c r="I60" s="154"/>
      <c r="J60" s="165">
        <f>J85</f>
        <v>0</v>
      </c>
      <c r="K60" s="49"/>
      <c r="AU60" s="21" t="s">
        <v>114</v>
      </c>
    </row>
    <row r="61" s="8" customFormat="1" ht="24.96" customHeight="1">
      <c r="B61" s="187"/>
      <c r="C61" s="188"/>
      <c r="D61" s="189" t="s">
        <v>1055</v>
      </c>
      <c r="E61" s="190"/>
      <c r="F61" s="190"/>
      <c r="G61" s="190"/>
      <c r="H61" s="190"/>
      <c r="I61" s="191"/>
      <c r="J61" s="192">
        <f>J86</f>
        <v>0</v>
      </c>
      <c r="K61" s="193"/>
    </row>
    <row r="62" s="9" customFormat="1" ht="19.92" customHeight="1">
      <c r="B62" s="194"/>
      <c r="C62" s="195"/>
      <c r="D62" s="196" t="s">
        <v>834</v>
      </c>
      <c r="E62" s="197"/>
      <c r="F62" s="197"/>
      <c r="G62" s="197"/>
      <c r="H62" s="197"/>
      <c r="I62" s="198"/>
      <c r="J62" s="199">
        <f>J87</f>
        <v>0</v>
      </c>
      <c r="K62" s="200"/>
    </row>
    <row r="63" s="9" customFormat="1" ht="19.92" customHeight="1">
      <c r="B63" s="194"/>
      <c r="C63" s="195"/>
      <c r="D63" s="196" t="s">
        <v>835</v>
      </c>
      <c r="E63" s="197"/>
      <c r="F63" s="197"/>
      <c r="G63" s="197"/>
      <c r="H63" s="197"/>
      <c r="I63" s="198"/>
      <c r="J63" s="199">
        <f>J107</f>
        <v>0</v>
      </c>
      <c r="K63" s="200"/>
    </row>
    <row r="64" s="1" customFormat="1" ht="21.84" customHeight="1">
      <c r="B64" s="44"/>
      <c r="C64" s="45"/>
      <c r="D64" s="45"/>
      <c r="E64" s="45"/>
      <c r="F64" s="45"/>
      <c r="G64" s="45"/>
      <c r="H64" s="45"/>
      <c r="I64" s="154"/>
      <c r="J64" s="45"/>
      <c r="K64" s="49"/>
    </row>
    <row r="65" s="1" customFormat="1" ht="6.96" customHeight="1">
      <c r="B65" s="65"/>
      <c r="C65" s="66"/>
      <c r="D65" s="66"/>
      <c r="E65" s="66"/>
      <c r="F65" s="66"/>
      <c r="G65" s="66"/>
      <c r="H65" s="66"/>
      <c r="I65" s="176"/>
      <c r="J65" s="66"/>
      <c r="K65" s="67"/>
    </row>
    <row r="69" s="1" customFormat="1" ht="6.96" customHeight="1">
      <c r="B69" s="68"/>
      <c r="C69" s="69"/>
      <c r="D69" s="69"/>
      <c r="E69" s="69"/>
      <c r="F69" s="69"/>
      <c r="G69" s="69"/>
      <c r="H69" s="69"/>
      <c r="I69" s="179"/>
      <c r="J69" s="69"/>
      <c r="K69" s="69"/>
      <c r="L69" s="70"/>
    </row>
    <row r="70" s="1" customFormat="1" ht="36.96" customHeight="1">
      <c r="B70" s="44"/>
      <c r="C70" s="71" t="s">
        <v>133</v>
      </c>
      <c r="D70" s="72"/>
      <c r="E70" s="72"/>
      <c r="F70" s="72"/>
      <c r="G70" s="72"/>
      <c r="H70" s="72"/>
      <c r="I70" s="201"/>
      <c r="J70" s="72"/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201"/>
      <c r="J71" s="72"/>
      <c r="K71" s="72"/>
      <c r="L71" s="70"/>
    </row>
    <row r="72" s="1" customFormat="1" ht="14.4" customHeight="1">
      <c r="B72" s="44"/>
      <c r="C72" s="74" t="s">
        <v>18</v>
      </c>
      <c r="D72" s="72"/>
      <c r="E72" s="72"/>
      <c r="F72" s="72"/>
      <c r="G72" s="72"/>
      <c r="H72" s="72"/>
      <c r="I72" s="201"/>
      <c r="J72" s="72"/>
      <c r="K72" s="72"/>
      <c r="L72" s="70"/>
    </row>
    <row r="73" s="1" customFormat="1" ht="16.5" customHeight="1">
      <c r="B73" s="44"/>
      <c r="C73" s="72"/>
      <c r="D73" s="72"/>
      <c r="E73" s="202" t="str">
        <f>E7</f>
        <v>Štětí - oprava (obálka budovy)</v>
      </c>
      <c r="F73" s="74"/>
      <c r="G73" s="74"/>
      <c r="H73" s="74"/>
      <c r="I73" s="201"/>
      <c r="J73" s="72"/>
      <c r="K73" s="72"/>
      <c r="L73" s="70"/>
    </row>
    <row r="74">
      <c r="B74" s="25"/>
      <c r="C74" s="74" t="s">
        <v>108</v>
      </c>
      <c r="D74" s="260"/>
      <c r="E74" s="260"/>
      <c r="F74" s="260"/>
      <c r="G74" s="260"/>
      <c r="H74" s="260"/>
      <c r="I74" s="146"/>
      <c r="J74" s="260"/>
      <c r="K74" s="260"/>
      <c r="L74" s="261"/>
    </row>
    <row r="75" s="1" customFormat="1" ht="16.5" customHeight="1">
      <c r="B75" s="44"/>
      <c r="C75" s="72"/>
      <c r="D75" s="72"/>
      <c r="E75" s="202" t="s">
        <v>829</v>
      </c>
      <c r="F75" s="72"/>
      <c r="G75" s="72"/>
      <c r="H75" s="72"/>
      <c r="I75" s="201"/>
      <c r="J75" s="72"/>
      <c r="K75" s="72"/>
      <c r="L75" s="70"/>
    </row>
    <row r="76" s="1" customFormat="1" ht="14.4" customHeight="1">
      <c r="B76" s="44"/>
      <c r="C76" s="74" t="s">
        <v>830</v>
      </c>
      <c r="D76" s="72"/>
      <c r="E76" s="72"/>
      <c r="F76" s="72"/>
      <c r="G76" s="72"/>
      <c r="H76" s="72"/>
      <c r="I76" s="201"/>
      <c r="J76" s="72"/>
      <c r="K76" s="72"/>
      <c r="L76" s="70"/>
    </row>
    <row r="77" s="1" customFormat="1" ht="17.25" customHeight="1">
      <c r="B77" s="44"/>
      <c r="C77" s="72"/>
      <c r="D77" s="72"/>
      <c r="E77" s="80" t="str">
        <f>E11</f>
        <v>D.1.4.e-2 - Uzemnění a bleskosvod</v>
      </c>
      <c r="F77" s="72"/>
      <c r="G77" s="72"/>
      <c r="H77" s="72"/>
      <c r="I77" s="201"/>
      <c r="J77" s="72"/>
      <c r="K77" s="72"/>
      <c r="L77" s="70"/>
    </row>
    <row r="78" s="1" customFormat="1" ht="6.96" customHeight="1">
      <c r="B78" s="44"/>
      <c r="C78" s="72"/>
      <c r="D78" s="72"/>
      <c r="E78" s="72"/>
      <c r="F78" s="72"/>
      <c r="G78" s="72"/>
      <c r="H78" s="72"/>
      <c r="I78" s="201"/>
      <c r="J78" s="72"/>
      <c r="K78" s="72"/>
      <c r="L78" s="70"/>
    </row>
    <row r="79" s="1" customFormat="1" ht="18" customHeight="1">
      <c r="B79" s="44"/>
      <c r="C79" s="74" t="s">
        <v>23</v>
      </c>
      <c r="D79" s="72"/>
      <c r="E79" s="72"/>
      <c r="F79" s="203" t="str">
        <f>F14</f>
        <v>Štětí</v>
      </c>
      <c r="G79" s="72"/>
      <c r="H79" s="72"/>
      <c r="I79" s="204" t="s">
        <v>25</v>
      </c>
      <c r="J79" s="83" t="str">
        <f>IF(J14="","",J14)</f>
        <v>12. 9. 2017</v>
      </c>
      <c r="K79" s="72"/>
      <c r="L79" s="70"/>
    </row>
    <row r="80" s="1" customFormat="1" ht="6.96" customHeight="1">
      <c r="B80" s="44"/>
      <c r="C80" s="72"/>
      <c r="D80" s="72"/>
      <c r="E80" s="72"/>
      <c r="F80" s="72"/>
      <c r="G80" s="72"/>
      <c r="H80" s="72"/>
      <c r="I80" s="201"/>
      <c r="J80" s="72"/>
      <c r="K80" s="72"/>
      <c r="L80" s="70"/>
    </row>
    <row r="81" s="1" customFormat="1">
      <c r="B81" s="44"/>
      <c r="C81" s="74" t="s">
        <v>29</v>
      </c>
      <c r="D81" s="72"/>
      <c r="E81" s="72"/>
      <c r="F81" s="203" t="str">
        <f>E17</f>
        <v>SŽDC, s.o., Správa osobních nádraží, Ústí n.L.</v>
      </c>
      <c r="G81" s="72"/>
      <c r="H81" s="72"/>
      <c r="I81" s="204" t="s">
        <v>37</v>
      </c>
      <c r="J81" s="203" t="str">
        <f>E23</f>
        <v>INTECON spol. s r.o., Ústí nad Labem</v>
      </c>
      <c r="K81" s="72"/>
      <c r="L81" s="70"/>
    </row>
    <row r="82" s="1" customFormat="1" ht="14.4" customHeight="1">
      <c r="B82" s="44"/>
      <c r="C82" s="74" t="s">
        <v>35</v>
      </c>
      <c r="D82" s="72"/>
      <c r="E82" s="72"/>
      <c r="F82" s="203" t="str">
        <f>IF(E20="","",E20)</f>
        <v/>
      </c>
      <c r="G82" s="72"/>
      <c r="H82" s="72"/>
      <c r="I82" s="201"/>
      <c r="J82" s="72"/>
      <c r="K82" s="72"/>
      <c r="L82" s="70"/>
    </row>
    <row r="83" s="1" customFormat="1" ht="10.32" customHeight="1">
      <c r="B83" s="44"/>
      <c r="C83" s="72"/>
      <c r="D83" s="72"/>
      <c r="E83" s="72"/>
      <c r="F83" s="72"/>
      <c r="G83" s="72"/>
      <c r="H83" s="72"/>
      <c r="I83" s="201"/>
      <c r="J83" s="72"/>
      <c r="K83" s="72"/>
      <c r="L83" s="70"/>
    </row>
    <row r="84" s="10" customFormat="1" ht="29.28" customHeight="1">
      <c r="B84" s="205"/>
      <c r="C84" s="206" t="s">
        <v>134</v>
      </c>
      <c r="D84" s="207" t="s">
        <v>63</v>
      </c>
      <c r="E84" s="207" t="s">
        <v>59</v>
      </c>
      <c r="F84" s="207" t="s">
        <v>135</v>
      </c>
      <c r="G84" s="207" t="s">
        <v>136</v>
      </c>
      <c r="H84" s="207" t="s">
        <v>137</v>
      </c>
      <c r="I84" s="208" t="s">
        <v>138</v>
      </c>
      <c r="J84" s="207" t="s">
        <v>112</v>
      </c>
      <c r="K84" s="209" t="s">
        <v>139</v>
      </c>
      <c r="L84" s="210"/>
      <c r="M84" s="100" t="s">
        <v>140</v>
      </c>
      <c r="N84" s="101" t="s">
        <v>48</v>
      </c>
      <c r="O84" s="101" t="s">
        <v>141</v>
      </c>
      <c r="P84" s="101" t="s">
        <v>142</v>
      </c>
      <c r="Q84" s="101" t="s">
        <v>143</v>
      </c>
      <c r="R84" s="101" t="s">
        <v>144</v>
      </c>
      <c r="S84" s="101" t="s">
        <v>145</v>
      </c>
      <c r="T84" s="102" t="s">
        <v>146</v>
      </c>
    </row>
    <row r="85" s="1" customFormat="1" ht="29.28" customHeight="1">
      <c r="B85" s="44"/>
      <c r="C85" s="106" t="s">
        <v>113</v>
      </c>
      <c r="D85" s="72"/>
      <c r="E85" s="72"/>
      <c r="F85" s="72"/>
      <c r="G85" s="72"/>
      <c r="H85" s="72"/>
      <c r="I85" s="201"/>
      <c r="J85" s="211">
        <f>BK85</f>
        <v>0</v>
      </c>
      <c r="K85" s="72"/>
      <c r="L85" s="70"/>
      <c r="M85" s="103"/>
      <c r="N85" s="104"/>
      <c r="O85" s="104"/>
      <c r="P85" s="212">
        <f>P86</f>
        <v>0</v>
      </c>
      <c r="Q85" s="104"/>
      <c r="R85" s="212">
        <f>R86</f>
        <v>0.041800000000000004</v>
      </c>
      <c r="S85" s="104"/>
      <c r="T85" s="213">
        <f>T86</f>
        <v>0</v>
      </c>
      <c r="AT85" s="21" t="s">
        <v>77</v>
      </c>
      <c r="AU85" s="21" t="s">
        <v>114</v>
      </c>
      <c r="BK85" s="214">
        <f>BK86</f>
        <v>0</v>
      </c>
    </row>
    <row r="86" s="11" customFormat="1" ht="37.44" customHeight="1">
      <c r="B86" s="215"/>
      <c r="C86" s="216"/>
      <c r="D86" s="217" t="s">
        <v>77</v>
      </c>
      <c r="E86" s="218" t="s">
        <v>168</v>
      </c>
      <c r="F86" s="218" t="s">
        <v>1056</v>
      </c>
      <c r="G86" s="216"/>
      <c r="H86" s="216"/>
      <c r="I86" s="219"/>
      <c r="J86" s="220">
        <f>BK86</f>
        <v>0</v>
      </c>
      <c r="K86" s="216"/>
      <c r="L86" s="221"/>
      <c r="M86" s="222"/>
      <c r="N86" s="223"/>
      <c r="O86" s="223"/>
      <c r="P86" s="224">
        <f>P87+P107</f>
        <v>0</v>
      </c>
      <c r="Q86" s="223"/>
      <c r="R86" s="224">
        <f>R87+R107</f>
        <v>0.041800000000000004</v>
      </c>
      <c r="S86" s="223"/>
      <c r="T86" s="225">
        <f>T87+T107</f>
        <v>0</v>
      </c>
      <c r="AR86" s="226" t="s">
        <v>150</v>
      </c>
      <c r="AT86" s="227" t="s">
        <v>77</v>
      </c>
      <c r="AU86" s="227" t="s">
        <v>78</v>
      </c>
      <c r="AY86" s="226" t="s">
        <v>149</v>
      </c>
      <c r="BK86" s="228">
        <f>BK87+BK107</f>
        <v>0</v>
      </c>
    </row>
    <row r="87" s="11" customFormat="1" ht="19.92" customHeight="1">
      <c r="B87" s="215"/>
      <c r="C87" s="216"/>
      <c r="D87" s="217" t="s">
        <v>77</v>
      </c>
      <c r="E87" s="229" t="s">
        <v>818</v>
      </c>
      <c r="F87" s="229" t="s">
        <v>837</v>
      </c>
      <c r="G87" s="216"/>
      <c r="H87" s="216"/>
      <c r="I87" s="219"/>
      <c r="J87" s="230">
        <f>BK87</f>
        <v>0</v>
      </c>
      <c r="K87" s="216"/>
      <c r="L87" s="221"/>
      <c r="M87" s="222"/>
      <c r="N87" s="223"/>
      <c r="O87" s="223"/>
      <c r="P87" s="224">
        <f>SUM(P88:P106)</f>
        <v>0</v>
      </c>
      <c r="Q87" s="223"/>
      <c r="R87" s="224">
        <f>SUM(R88:R106)</f>
        <v>0.041800000000000004</v>
      </c>
      <c r="S87" s="223"/>
      <c r="T87" s="225">
        <f>SUM(T88:T106)</f>
        <v>0</v>
      </c>
      <c r="AR87" s="226" t="s">
        <v>150</v>
      </c>
      <c r="AT87" s="227" t="s">
        <v>77</v>
      </c>
      <c r="AU87" s="227" t="s">
        <v>86</v>
      </c>
      <c r="AY87" s="226" t="s">
        <v>149</v>
      </c>
      <c r="BK87" s="228">
        <f>SUM(BK88:BK106)</f>
        <v>0</v>
      </c>
    </row>
    <row r="88" s="1" customFormat="1" ht="25.5" customHeight="1">
      <c r="B88" s="44"/>
      <c r="C88" s="231" t="s">
        <v>86</v>
      </c>
      <c r="D88" s="231" t="s">
        <v>153</v>
      </c>
      <c r="E88" s="232" t="s">
        <v>1057</v>
      </c>
      <c r="F88" s="233" t="s">
        <v>1058</v>
      </c>
      <c r="G88" s="234" t="s">
        <v>189</v>
      </c>
      <c r="H88" s="235">
        <v>35</v>
      </c>
      <c r="I88" s="236"/>
      <c r="J88" s="237">
        <f>ROUND(I88*H88,2)</f>
        <v>0</v>
      </c>
      <c r="K88" s="233" t="s">
        <v>21</v>
      </c>
      <c r="L88" s="70"/>
      <c r="M88" s="238" t="s">
        <v>21</v>
      </c>
      <c r="N88" s="239" t="s">
        <v>49</v>
      </c>
      <c r="O88" s="45"/>
      <c r="P88" s="240">
        <f>O88*H88</f>
        <v>0</v>
      </c>
      <c r="Q88" s="240">
        <v>0</v>
      </c>
      <c r="R88" s="240">
        <f>Q88*H88</f>
        <v>0</v>
      </c>
      <c r="S88" s="240">
        <v>0</v>
      </c>
      <c r="T88" s="241">
        <f>S88*H88</f>
        <v>0</v>
      </c>
      <c r="AR88" s="21" t="s">
        <v>823</v>
      </c>
      <c r="AT88" s="21" t="s">
        <v>153</v>
      </c>
      <c r="AU88" s="21" t="s">
        <v>88</v>
      </c>
      <c r="AY88" s="21" t="s">
        <v>149</v>
      </c>
      <c r="BE88" s="242">
        <f>IF(N88="základní",J88,0)</f>
        <v>0</v>
      </c>
      <c r="BF88" s="242">
        <f>IF(N88="snížená",J88,0)</f>
        <v>0</v>
      </c>
      <c r="BG88" s="242">
        <f>IF(N88="zákl. přenesená",J88,0)</f>
        <v>0</v>
      </c>
      <c r="BH88" s="242">
        <f>IF(N88="sníž. přenesená",J88,0)</f>
        <v>0</v>
      </c>
      <c r="BI88" s="242">
        <f>IF(N88="nulová",J88,0)</f>
        <v>0</v>
      </c>
      <c r="BJ88" s="21" t="s">
        <v>86</v>
      </c>
      <c r="BK88" s="242">
        <f>ROUND(I88*H88,2)</f>
        <v>0</v>
      </c>
      <c r="BL88" s="21" t="s">
        <v>823</v>
      </c>
      <c r="BM88" s="21" t="s">
        <v>1059</v>
      </c>
    </row>
    <row r="89" s="1" customFormat="1" ht="16.5" customHeight="1">
      <c r="B89" s="44"/>
      <c r="C89" s="231" t="s">
        <v>362</v>
      </c>
      <c r="D89" s="231" t="s">
        <v>153</v>
      </c>
      <c r="E89" s="232" t="s">
        <v>1060</v>
      </c>
      <c r="F89" s="233" t="s">
        <v>1061</v>
      </c>
      <c r="G89" s="234" t="s">
        <v>189</v>
      </c>
      <c r="H89" s="235">
        <v>35</v>
      </c>
      <c r="I89" s="236"/>
      <c r="J89" s="237">
        <f>ROUND(I89*H89,2)</f>
        <v>0</v>
      </c>
      <c r="K89" s="233" t="s">
        <v>21</v>
      </c>
      <c r="L89" s="70"/>
      <c r="M89" s="238" t="s">
        <v>21</v>
      </c>
      <c r="N89" s="239" t="s">
        <v>49</v>
      </c>
      <c r="O89" s="45"/>
      <c r="P89" s="240">
        <f>O89*H89</f>
        <v>0</v>
      </c>
      <c r="Q89" s="240">
        <v>0</v>
      </c>
      <c r="R89" s="240">
        <f>Q89*H89</f>
        <v>0</v>
      </c>
      <c r="S89" s="240">
        <v>0</v>
      </c>
      <c r="T89" s="241">
        <f>S89*H89</f>
        <v>0</v>
      </c>
      <c r="AR89" s="21" t="s">
        <v>823</v>
      </c>
      <c r="AT89" s="21" t="s">
        <v>153</v>
      </c>
      <c r="AU89" s="21" t="s">
        <v>88</v>
      </c>
      <c r="AY89" s="21" t="s">
        <v>149</v>
      </c>
      <c r="BE89" s="242">
        <f>IF(N89="základní",J89,0)</f>
        <v>0</v>
      </c>
      <c r="BF89" s="242">
        <f>IF(N89="snížená",J89,0)</f>
        <v>0</v>
      </c>
      <c r="BG89" s="242">
        <f>IF(N89="zákl. přenesená",J89,0)</f>
        <v>0</v>
      </c>
      <c r="BH89" s="242">
        <f>IF(N89="sníž. přenesená",J89,0)</f>
        <v>0</v>
      </c>
      <c r="BI89" s="242">
        <f>IF(N89="nulová",J89,0)</f>
        <v>0</v>
      </c>
      <c r="BJ89" s="21" t="s">
        <v>86</v>
      </c>
      <c r="BK89" s="242">
        <f>ROUND(I89*H89,2)</f>
        <v>0</v>
      </c>
      <c r="BL89" s="21" t="s">
        <v>823</v>
      </c>
      <c r="BM89" s="21" t="s">
        <v>1062</v>
      </c>
    </row>
    <row r="90" s="1" customFormat="1" ht="16.5" customHeight="1">
      <c r="B90" s="44"/>
      <c r="C90" s="231" t="s">
        <v>180</v>
      </c>
      <c r="D90" s="231" t="s">
        <v>153</v>
      </c>
      <c r="E90" s="232" t="s">
        <v>1063</v>
      </c>
      <c r="F90" s="233" t="s">
        <v>1064</v>
      </c>
      <c r="G90" s="234" t="s">
        <v>241</v>
      </c>
      <c r="H90" s="235">
        <v>2</v>
      </c>
      <c r="I90" s="236"/>
      <c r="J90" s="237">
        <f>ROUND(I90*H90,2)</f>
        <v>0</v>
      </c>
      <c r="K90" s="233" t="s">
        <v>21</v>
      </c>
      <c r="L90" s="70"/>
      <c r="M90" s="238" t="s">
        <v>21</v>
      </c>
      <c r="N90" s="239" t="s">
        <v>49</v>
      </c>
      <c r="O90" s="45"/>
      <c r="P90" s="240">
        <f>O90*H90</f>
        <v>0</v>
      </c>
      <c r="Q90" s="240">
        <v>0</v>
      </c>
      <c r="R90" s="240">
        <f>Q90*H90</f>
        <v>0</v>
      </c>
      <c r="S90" s="240">
        <v>0</v>
      </c>
      <c r="T90" s="241">
        <f>S90*H90</f>
        <v>0</v>
      </c>
      <c r="AR90" s="21" t="s">
        <v>823</v>
      </c>
      <c r="AT90" s="21" t="s">
        <v>153</v>
      </c>
      <c r="AU90" s="21" t="s">
        <v>88</v>
      </c>
      <c r="AY90" s="21" t="s">
        <v>149</v>
      </c>
      <c r="BE90" s="242">
        <f>IF(N90="základní",J90,0)</f>
        <v>0</v>
      </c>
      <c r="BF90" s="242">
        <f>IF(N90="snížená",J90,0)</f>
        <v>0</v>
      </c>
      <c r="BG90" s="242">
        <f>IF(N90="zákl. přenesená",J90,0)</f>
        <v>0</v>
      </c>
      <c r="BH90" s="242">
        <f>IF(N90="sníž. přenesená",J90,0)</f>
        <v>0</v>
      </c>
      <c r="BI90" s="242">
        <f>IF(N90="nulová",J90,0)</f>
        <v>0</v>
      </c>
      <c r="BJ90" s="21" t="s">
        <v>86</v>
      </c>
      <c r="BK90" s="242">
        <f>ROUND(I90*H90,2)</f>
        <v>0</v>
      </c>
      <c r="BL90" s="21" t="s">
        <v>823</v>
      </c>
      <c r="BM90" s="21" t="s">
        <v>1065</v>
      </c>
    </row>
    <row r="91" s="1" customFormat="1" ht="16.5" customHeight="1">
      <c r="B91" s="44"/>
      <c r="C91" s="231" t="s">
        <v>10</v>
      </c>
      <c r="D91" s="231" t="s">
        <v>153</v>
      </c>
      <c r="E91" s="232" t="s">
        <v>1066</v>
      </c>
      <c r="F91" s="233" t="s">
        <v>1067</v>
      </c>
      <c r="G91" s="234" t="s">
        <v>241</v>
      </c>
      <c r="H91" s="235">
        <v>2</v>
      </c>
      <c r="I91" s="236"/>
      <c r="J91" s="237">
        <f>ROUND(I91*H91,2)</f>
        <v>0</v>
      </c>
      <c r="K91" s="233" t="s">
        <v>21</v>
      </c>
      <c r="L91" s="70"/>
      <c r="M91" s="238" t="s">
        <v>21</v>
      </c>
      <c r="N91" s="239" t="s">
        <v>49</v>
      </c>
      <c r="O91" s="45"/>
      <c r="P91" s="240">
        <f>O91*H91</f>
        <v>0</v>
      </c>
      <c r="Q91" s="240">
        <v>0</v>
      </c>
      <c r="R91" s="240">
        <f>Q91*H91</f>
        <v>0</v>
      </c>
      <c r="S91" s="240">
        <v>0</v>
      </c>
      <c r="T91" s="241">
        <f>S91*H91</f>
        <v>0</v>
      </c>
      <c r="AR91" s="21" t="s">
        <v>823</v>
      </c>
      <c r="AT91" s="21" t="s">
        <v>153</v>
      </c>
      <c r="AU91" s="21" t="s">
        <v>88</v>
      </c>
      <c r="AY91" s="21" t="s">
        <v>149</v>
      </c>
      <c r="BE91" s="242">
        <f>IF(N91="základní",J91,0)</f>
        <v>0</v>
      </c>
      <c r="BF91" s="242">
        <f>IF(N91="snížená",J91,0)</f>
        <v>0</v>
      </c>
      <c r="BG91" s="242">
        <f>IF(N91="zákl. přenesená",J91,0)</f>
        <v>0</v>
      </c>
      <c r="BH91" s="242">
        <f>IF(N91="sníž. přenesená",J91,0)</f>
        <v>0</v>
      </c>
      <c r="BI91" s="242">
        <f>IF(N91="nulová",J91,0)</f>
        <v>0</v>
      </c>
      <c r="BJ91" s="21" t="s">
        <v>86</v>
      </c>
      <c r="BK91" s="242">
        <f>ROUND(I91*H91,2)</f>
        <v>0</v>
      </c>
      <c r="BL91" s="21" t="s">
        <v>823</v>
      </c>
      <c r="BM91" s="21" t="s">
        <v>1068</v>
      </c>
    </row>
    <row r="92" s="1" customFormat="1" ht="16.5" customHeight="1">
      <c r="B92" s="44"/>
      <c r="C92" s="246" t="s">
        <v>973</v>
      </c>
      <c r="D92" s="246" t="s">
        <v>168</v>
      </c>
      <c r="E92" s="247" t="s">
        <v>1069</v>
      </c>
      <c r="F92" s="248" t="s">
        <v>1070</v>
      </c>
      <c r="G92" s="249" t="s">
        <v>241</v>
      </c>
      <c r="H92" s="250">
        <v>2</v>
      </c>
      <c r="I92" s="251"/>
      <c r="J92" s="252">
        <f>ROUND(I92*H92,2)</f>
        <v>0</v>
      </c>
      <c r="K92" s="248" t="s">
        <v>21</v>
      </c>
      <c r="L92" s="253"/>
      <c r="M92" s="254" t="s">
        <v>21</v>
      </c>
      <c r="N92" s="255" t="s">
        <v>49</v>
      </c>
      <c r="O92" s="45"/>
      <c r="P92" s="240">
        <f>O92*H92</f>
        <v>0</v>
      </c>
      <c r="Q92" s="240">
        <v>0.0030000000000000001</v>
      </c>
      <c r="R92" s="240">
        <f>Q92*H92</f>
        <v>0.0060000000000000001</v>
      </c>
      <c r="S92" s="240">
        <v>0</v>
      </c>
      <c r="T92" s="241">
        <f>S92*H92</f>
        <v>0</v>
      </c>
      <c r="AR92" s="21" t="s">
        <v>568</v>
      </c>
      <c r="AT92" s="21" t="s">
        <v>168</v>
      </c>
      <c r="AU92" s="21" t="s">
        <v>88</v>
      </c>
      <c r="AY92" s="21" t="s">
        <v>149</v>
      </c>
      <c r="BE92" s="242">
        <f>IF(N92="základní",J92,0)</f>
        <v>0</v>
      </c>
      <c r="BF92" s="242">
        <f>IF(N92="snížená",J92,0)</f>
        <v>0</v>
      </c>
      <c r="BG92" s="242">
        <f>IF(N92="zákl. přenesená",J92,0)</f>
        <v>0</v>
      </c>
      <c r="BH92" s="242">
        <f>IF(N92="sníž. přenesená",J92,0)</f>
        <v>0</v>
      </c>
      <c r="BI92" s="242">
        <f>IF(N92="nulová",J92,0)</f>
        <v>0</v>
      </c>
      <c r="BJ92" s="21" t="s">
        <v>86</v>
      </c>
      <c r="BK92" s="242">
        <f>ROUND(I92*H92,2)</f>
        <v>0</v>
      </c>
      <c r="BL92" s="21" t="s">
        <v>568</v>
      </c>
      <c r="BM92" s="21" t="s">
        <v>1071</v>
      </c>
    </row>
    <row r="93" s="1" customFormat="1" ht="16.5" customHeight="1">
      <c r="B93" s="44"/>
      <c r="C93" s="246" t="s">
        <v>969</v>
      </c>
      <c r="D93" s="246" t="s">
        <v>168</v>
      </c>
      <c r="E93" s="247" t="s">
        <v>1072</v>
      </c>
      <c r="F93" s="248" t="s">
        <v>1073</v>
      </c>
      <c r="G93" s="249" t="s">
        <v>241</v>
      </c>
      <c r="H93" s="250">
        <v>2</v>
      </c>
      <c r="I93" s="251"/>
      <c r="J93" s="252">
        <f>ROUND(I93*H93,2)</f>
        <v>0</v>
      </c>
      <c r="K93" s="248" t="s">
        <v>21</v>
      </c>
      <c r="L93" s="253"/>
      <c r="M93" s="254" t="s">
        <v>21</v>
      </c>
      <c r="N93" s="255" t="s">
        <v>49</v>
      </c>
      <c r="O93" s="45"/>
      <c r="P93" s="240">
        <f>O93*H93</f>
        <v>0</v>
      </c>
      <c r="Q93" s="240">
        <v>0.0030999999999999999</v>
      </c>
      <c r="R93" s="240">
        <f>Q93*H93</f>
        <v>0.0061999999999999998</v>
      </c>
      <c r="S93" s="240">
        <v>0</v>
      </c>
      <c r="T93" s="241">
        <f>S93*H93</f>
        <v>0</v>
      </c>
      <c r="AR93" s="21" t="s">
        <v>568</v>
      </c>
      <c r="AT93" s="21" t="s">
        <v>168</v>
      </c>
      <c r="AU93" s="21" t="s">
        <v>88</v>
      </c>
      <c r="AY93" s="21" t="s">
        <v>149</v>
      </c>
      <c r="BE93" s="242">
        <f>IF(N93="základní",J93,0)</f>
        <v>0</v>
      </c>
      <c r="BF93" s="242">
        <f>IF(N93="snížená",J93,0)</f>
        <v>0</v>
      </c>
      <c r="BG93" s="242">
        <f>IF(N93="zákl. přenesená",J93,0)</f>
        <v>0</v>
      </c>
      <c r="BH93" s="242">
        <f>IF(N93="sníž. přenesená",J93,0)</f>
        <v>0</v>
      </c>
      <c r="BI93" s="242">
        <f>IF(N93="nulová",J93,0)</f>
        <v>0</v>
      </c>
      <c r="BJ93" s="21" t="s">
        <v>86</v>
      </c>
      <c r="BK93" s="242">
        <f>ROUND(I93*H93,2)</f>
        <v>0</v>
      </c>
      <c r="BL93" s="21" t="s">
        <v>568</v>
      </c>
      <c r="BM93" s="21" t="s">
        <v>1074</v>
      </c>
    </row>
    <row r="94" s="1" customFormat="1" ht="16.5" customHeight="1">
      <c r="B94" s="44"/>
      <c r="C94" s="246" t="s">
        <v>896</v>
      </c>
      <c r="D94" s="246" t="s">
        <v>168</v>
      </c>
      <c r="E94" s="247" t="s">
        <v>1075</v>
      </c>
      <c r="F94" s="248" t="s">
        <v>1076</v>
      </c>
      <c r="G94" s="249" t="s">
        <v>241</v>
      </c>
      <c r="H94" s="250">
        <v>4</v>
      </c>
      <c r="I94" s="251"/>
      <c r="J94" s="252">
        <f>ROUND(I94*H94,2)</f>
        <v>0</v>
      </c>
      <c r="K94" s="248" t="s">
        <v>21</v>
      </c>
      <c r="L94" s="253"/>
      <c r="M94" s="254" t="s">
        <v>21</v>
      </c>
      <c r="N94" s="255" t="s">
        <v>49</v>
      </c>
      <c r="O94" s="45"/>
      <c r="P94" s="240">
        <f>O94*H94</f>
        <v>0</v>
      </c>
      <c r="Q94" s="240">
        <v>0.00025000000000000001</v>
      </c>
      <c r="R94" s="240">
        <f>Q94*H94</f>
        <v>0.001</v>
      </c>
      <c r="S94" s="240">
        <v>0</v>
      </c>
      <c r="T94" s="241">
        <f>S94*H94</f>
        <v>0</v>
      </c>
      <c r="AR94" s="21" t="s">
        <v>568</v>
      </c>
      <c r="AT94" s="21" t="s">
        <v>168</v>
      </c>
      <c r="AU94" s="21" t="s">
        <v>88</v>
      </c>
      <c r="AY94" s="21" t="s">
        <v>149</v>
      </c>
      <c r="BE94" s="242">
        <f>IF(N94="základní",J94,0)</f>
        <v>0</v>
      </c>
      <c r="BF94" s="242">
        <f>IF(N94="snížená",J94,0)</f>
        <v>0</v>
      </c>
      <c r="BG94" s="242">
        <f>IF(N94="zákl. přenesená",J94,0)</f>
        <v>0</v>
      </c>
      <c r="BH94" s="242">
        <f>IF(N94="sníž. přenesená",J94,0)</f>
        <v>0</v>
      </c>
      <c r="BI94" s="242">
        <f>IF(N94="nulová",J94,0)</f>
        <v>0</v>
      </c>
      <c r="BJ94" s="21" t="s">
        <v>86</v>
      </c>
      <c r="BK94" s="242">
        <f>ROUND(I94*H94,2)</f>
        <v>0</v>
      </c>
      <c r="BL94" s="21" t="s">
        <v>568</v>
      </c>
      <c r="BM94" s="21" t="s">
        <v>1077</v>
      </c>
    </row>
    <row r="95" s="1" customFormat="1" ht="16.5" customHeight="1">
      <c r="B95" s="44"/>
      <c r="C95" s="246" t="s">
        <v>207</v>
      </c>
      <c r="D95" s="246" t="s">
        <v>168</v>
      </c>
      <c r="E95" s="247" t="s">
        <v>1078</v>
      </c>
      <c r="F95" s="248" t="s">
        <v>1079</v>
      </c>
      <c r="G95" s="249" t="s">
        <v>580</v>
      </c>
      <c r="H95" s="250">
        <v>2</v>
      </c>
      <c r="I95" s="251"/>
      <c r="J95" s="252">
        <f>ROUND(I95*H95,2)</f>
        <v>0</v>
      </c>
      <c r="K95" s="248" t="s">
        <v>21</v>
      </c>
      <c r="L95" s="253"/>
      <c r="M95" s="254" t="s">
        <v>21</v>
      </c>
      <c r="N95" s="255" t="s">
        <v>49</v>
      </c>
      <c r="O95" s="45"/>
      <c r="P95" s="240">
        <f>O95*H95</f>
        <v>0</v>
      </c>
      <c r="Q95" s="240">
        <v>0</v>
      </c>
      <c r="R95" s="240">
        <f>Q95*H95</f>
        <v>0</v>
      </c>
      <c r="S95" s="240">
        <v>0</v>
      </c>
      <c r="T95" s="241">
        <f>S95*H95</f>
        <v>0</v>
      </c>
      <c r="AR95" s="21" t="s">
        <v>568</v>
      </c>
      <c r="AT95" s="21" t="s">
        <v>168</v>
      </c>
      <c r="AU95" s="21" t="s">
        <v>88</v>
      </c>
      <c r="AY95" s="21" t="s">
        <v>149</v>
      </c>
      <c r="BE95" s="242">
        <f>IF(N95="základní",J95,0)</f>
        <v>0</v>
      </c>
      <c r="BF95" s="242">
        <f>IF(N95="snížená",J95,0)</f>
        <v>0</v>
      </c>
      <c r="BG95" s="242">
        <f>IF(N95="zákl. přenesená",J95,0)</f>
        <v>0</v>
      </c>
      <c r="BH95" s="242">
        <f>IF(N95="sníž. přenesená",J95,0)</f>
        <v>0</v>
      </c>
      <c r="BI95" s="242">
        <f>IF(N95="nulová",J95,0)</f>
        <v>0</v>
      </c>
      <c r="BJ95" s="21" t="s">
        <v>86</v>
      </c>
      <c r="BK95" s="242">
        <f>ROUND(I95*H95,2)</f>
        <v>0</v>
      </c>
      <c r="BL95" s="21" t="s">
        <v>568</v>
      </c>
      <c r="BM95" s="21" t="s">
        <v>1080</v>
      </c>
    </row>
    <row r="96" s="1" customFormat="1" ht="16.5" customHeight="1">
      <c r="B96" s="44"/>
      <c r="C96" s="246" t="s">
        <v>212</v>
      </c>
      <c r="D96" s="246" t="s">
        <v>168</v>
      </c>
      <c r="E96" s="247" t="s">
        <v>1081</v>
      </c>
      <c r="F96" s="248" t="s">
        <v>1082</v>
      </c>
      <c r="G96" s="249" t="s">
        <v>241</v>
      </c>
      <c r="H96" s="250">
        <v>2</v>
      </c>
      <c r="I96" s="251"/>
      <c r="J96" s="252">
        <f>ROUND(I96*H96,2)</f>
        <v>0</v>
      </c>
      <c r="K96" s="248" t="s">
        <v>21</v>
      </c>
      <c r="L96" s="253"/>
      <c r="M96" s="254" t="s">
        <v>21</v>
      </c>
      <c r="N96" s="255" t="s">
        <v>49</v>
      </c>
      <c r="O96" s="45"/>
      <c r="P96" s="240">
        <f>O96*H96</f>
        <v>0</v>
      </c>
      <c r="Q96" s="240">
        <v>0</v>
      </c>
      <c r="R96" s="240">
        <f>Q96*H96</f>
        <v>0</v>
      </c>
      <c r="S96" s="240">
        <v>0</v>
      </c>
      <c r="T96" s="241">
        <f>S96*H96</f>
        <v>0</v>
      </c>
      <c r="AR96" s="21" t="s">
        <v>568</v>
      </c>
      <c r="AT96" s="21" t="s">
        <v>168</v>
      </c>
      <c r="AU96" s="21" t="s">
        <v>88</v>
      </c>
      <c r="AY96" s="21" t="s">
        <v>149</v>
      </c>
      <c r="BE96" s="242">
        <f>IF(N96="základní",J96,0)</f>
        <v>0</v>
      </c>
      <c r="BF96" s="242">
        <f>IF(N96="snížená",J96,0)</f>
        <v>0</v>
      </c>
      <c r="BG96" s="242">
        <f>IF(N96="zákl. přenesená",J96,0)</f>
        <v>0</v>
      </c>
      <c r="BH96" s="242">
        <f>IF(N96="sníž. přenesená",J96,0)</f>
        <v>0</v>
      </c>
      <c r="BI96" s="242">
        <f>IF(N96="nulová",J96,0)</f>
        <v>0</v>
      </c>
      <c r="BJ96" s="21" t="s">
        <v>86</v>
      </c>
      <c r="BK96" s="242">
        <f>ROUND(I96*H96,2)</f>
        <v>0</v>
      </c>
      <c r="BL96" s="21" t="s">
        <v>568</v>
      </c>
      <c r="BM96" s="21" t="s">
        <v>1083</v>
      </c>
    </row>
    <row r="97" s="1" customFormat="1" ht="16.5" customHeight="1">
      <c r="B97" s="44"/>
      <c r="C97" s="246" t="s">
        <v>9</v>
      </c>
      <c r="D97" s="246" t="s">
        <v>168</v>
      </c>
      <c r="E97" s="247" t="s">
        <v>1084</v>
      </c>
      <c r="F97" s="248" t="s">
        <v>1085</v>
      </c>
      <c r="G97" s="249" t="s">
        <v>757</v>
      </c>
      <c r="H97" s="250">
        <v>20</v>
      </c>
      <c r="I97" s="251"/>
      <c r="J97" s="252">
        <f>ROUND(I97*H97,2)</f>
        <v>0</v>
      </c>
      <c r="K97" s="248" t="s">
        <v>21</v>
      </c>
      <c r="L97" s="253"/>
      <c r="M97" s="254" t="s">
        <v>21</v>
      </c>
      <c r="N97" s="255" t="s">
        <v>49</v>
      </c>
      <c r="O97" s="45"/>
      <c r="P97" s="240">
        <f>O97*H97</f>
        <v>0</v>
      </c>
      <c r="Q97" s="240">
        <v>0.001</v>
      </c>
      <c r="R97" s="240">
        <f>Q97*H97</f>
        <v>0.02</v>
      </c>
      <c r="S97" s="240">
        <v>0</v>
      </c>
      <c r="T97" s="241">
        <f>S97*H97</f>
        <v>0</v>
      </c>
      <c r="AR97" s="21" t="s">
        <v>568</v>
      </c>
      <c r="AT97" s="21" t="s">
        <v>168</v>
      </c>
      <c r="AU97" s="21" t="s">
        <v>88</v>
      </c>
      <c r="AY97" s="21" t="s">
        <v>149</v>
      </c>
      <c r="BE97" s="242">
        <f>IF(N97="základní",J97,0)</f>
        <v>0</v>
      </c>
      <c r="BF97" s="242">
        <f>IF(N97="snížená",J97,0)</f>
        <v>0</v>
      </c>
      <c r="BG97" s="242">
        <f>IF(N97="zákl. přenesená",J97,0)</f>
        <v>0</v>
      </c>
      <c r="BH97" s="242">
        <f>IF(N97="sníž. přenesená",J97,0)</f>
        <v>0</v>
      </c>
      <c r="BI97" s="242">
        <f>IF(N97="nulová",J97,0)</f>
        <v>0</v>
      </c>
      <c r="BJ97" s="21" t="s">
        <v>86</v>
      </c>
      <c r="BK97" s="242">
        <f>ROUND(I97*H97,2)</f>
        <v>0</v>
      </c>
      <c r="BL97" s="21" t="s">
        <v>568</v>
      </c>
      <c r="BM97" s="21" t="s">
        <v>1086</v>
      </c>
    </row>
    <row r="98" s="1" customFormat="1" ht="25.5" customHeight="1">
      <c r="B98" s="44"/>
      <c r="C98" s="231" t="s">
        <v>205</v>
      </c>
      <c r="D98" s="231" t="s">
        <v>153</v>
      </c>
      <c r="E98" s="232" t="s">
        <v>1087</v>
      </c>
      <c r="F98" s="233" t="s">
        <v>1088</v>
      </c>
      <c r="G98" s="234" t="s">
        <v>241</v>
      </c>
      <c r="H98" s="235">
        <v>20</v>
      </c>
      <c r="I98" s="236"/>
      <c r="J98" s="237">
        <f>ROUND(I98*H98,2)</f>
        <v>0</v>
      </c>
      <c r="K98" s="233" t="s">
        <v>21</v>
      </c>
      <c r="L98" s="70"/>
      <c r="M98" s="238" t="s">
        <v>21</v>
      </c>
      <c r="N98" s="239" t="s">
        <v>49</v>
      </c>
      <c r="O98" s="45"/>
      <c r="P98" s="240">
        <f>O98*H98</f>
        <v>0</v>
      </c>
      <c r="Q98" s="240">
        <v>0</v>
      </c>
      <c r="R98" s="240">
        <f>Q98*H98</f>
        <v>0</v>
      </c>
      <c r="S98" s="240">
        <v>0</v>
      </c>
      <c r="T98" s="241">
        <f>S98*H98</f>
        <v>0</v>
      </c>
      <c r="AR98" s="21" t="s">
        <v>823</v>
      </c>
      <c r="AT98" s="21" t="s">
        <v>153</v>
      </c>
      <c r="AU98" s="21" t="s">
        <v>88</v>
      </c>
      <c r="AY98" s="21" t="s">
        <v>149</v>
      </c>
      <c r="BE98" s="242">
        <f>IF(N98="základní",J98,0)</f>
        <v>0</v>
      </c>
      <c r="BF98" s="242">
        <f>IF(N98="snížená",J98,0)</f>
        <v>0</v>
      </c>
      <c r="BG98" s="242">
        <f>IF(N98="zákl. přenesená",J98,0)</f>
        <v>0</v>
      </c>
      <c r="BH98" s="242">
        <f>IF(N98="sníž. přenesená",J98,0)</f>
        <v>0</v>
      </c>
      <c r="BI98" s="242">
        <f>IF(N98="nulová",J98,0)</f>
        <v>0</v>
      </c>
      <c r="BJ98" s="21" t="s">
        <v>86</v>
      </c>
      <c r="BK98" s="242">
        <f>ROUND(I98*H98,2)</f>
        <v>0</v>
      </c>
      <c r="BL98" s="21" t="s">
        <v>823</v>
      </c>
      <c r="BM98" s="21" t="s">
        <v>1089</v>
      </c>
    </row>
    <row r="99" s="1" customFormat="1" ht="16.5" customHeight="1">
      <c r="B99" s="44"/>
      <c r="C99" s="246" t="s">
        <v>857</v>
      </c>
      <c r="D99" s="246" t="s">
        <v>168</v>
      </c>
      <c r="E99" s="247" t="s">
        <v>1090</v>
      </c>
      <c r="F99" s="248" t="s">
        <v>1091</v>
      </c>
      <c r="G99" s="249" t="s">
        <v>241</v>
      </c>
      <c r="H99" s="250">
        <v>2</v>
      </c>
      <c r="I99" s="251"/>
      <c r="J99" s="252">
        <f>ROUND(I99*H99,2)</f>
        <v>0</v>
      </c>
      <c r="K99" s="248" t="s">
        <v>21</v>
      </c>
      <c r="L99" s="253"/>
      <c r="M99" s="254" t="s">
        <v>21</v>
      </c>
      <c r="N99" s="255" t="s">
        <v>49</v>
      </c>
      <c r="O99" s="45"/>
      <c r="P99" s="240">
        <f>O99*H99</f>
        <v>0</v>
      </c>
      <c r="Q99" s="240">
        <v>0.00012999999999999999</v>
      </c>
      <c r="R99" s="240">
        <f>Q99*H99</f>
        <v>0.00025999999999999998</v>
      </c>
      <c r="S99" s="240">
        <v>0</v>
      </c>
      <c r="T99" s="241">
        <f>S99*H99</f>
        <v>0</v>
      </c>
      <c r="AR99" s="21" t="s">
        <v>568</v>
      </c>
      <c r="AT99" s="21" t="s">
        <v>168</v>
      </c>
      <c r="AU99" s="21" t="s">
        <v>88</v>
      </c>
      <c r="AY99" s="21" t="s">
        <v>149</v>
      </c>
      <c r="BE99" s="242">
        <f>IF(N99="základní",J99,0)</f>
        <v>0</v>
      </c>
      <c r="BF99" s="242">
        <f>IF(N99="snížená",J99,0)</f>
        <v>0</v>
      </c>
      <c r="BG99" s="242">
        <f>IF(N99="zákl. přenesená",J99,0)</f>
        <v>0</v>
      </c>
      <c r="BH99" s="242">
        <f>IF(N99="sníž. přenesená",J99,0)</f>
        <v>0</v>
      </c>
      <c r="BI99" s="242">
        <f>IF(N99="nulová",J99,0)</f>
        <v>0</v>
      </c>
      <c r="BJ99" s="21" t="s">
        <v>86</v>
      </c>
      <c r="BK99" s="242">
        <f>ROUND(I99*H99,2)</f>
        <v>0</v>
      </c>
      <c r="BL99" s="21" t="s">
        <v>568</v>
      </c>
      <c r="BM99" s="21" t="s">
        <v>1092</v>
      </c>
    </row>
    <row r="100" s="1" customFormat="1" ht="16.5" customHeight="1">
      <c r="B100" s="44"/>
      <c r="C100" s="246" t="s">
        <v>248</v>
      </c>
      <c r="D100" s="246" t="s">
        <v>168</v>
      </c>
      <c r="E100" s="247" t="s">
        <v>1093</v>
      </c>
      <c r="F100" s="248" t="s">
        <v>1094</v>
      </c>
      <c r="G100" s="249" t="s">
        <v>241</v>
      </c>
      <c r="H100" s="250">
        <v>4</v>
      </c>
      <c r="I100" s="251"/>
      <c r="J100" s="252">
        <f>ROUND(I100*H100,2)</f>
        <v>0</v>
      </c>
      <c r="K100" s="248" t="s">
        <v>21</v>
      </c>
      <c r="L100" s="253"/>
      <c r="M100" s="254" t="s">
        <v>21</v>
      </c>
      <c r="N100" s="255" t="s">
        <v>49</v>
      </c>
      <c r="O100" s="45"/>
      <c r="P100" s="240">
        <f>O100*H100</f>
        <v>0</v>
      </c>
      <c r="Q100" s="240">
        <v>0.00016000000000000001</v>
      </c>
      <c r="R100" s="240">
        <f>Q100*H100</f>
        <v>0.00064000000000000005</v>
      </c>
      <c r="S100" s="240">
        <v>0</v>
      </c>
      <c r="T100" s="241">
        <f>S100*H100</f>
        <v>0</v>
      </c>
      <c r="AR100" s="21" t="s">
        <v>568</v>
      </c>
      <c r="AT100" s="21" t="s">
        <v>168</v>
      </c>
      <c r="AU100" s="21" t="s">
        <v>88</v>
      </c>
      <c r="AY100" s="21" t="s">
        <v>149</v>
      </c>
      <c r="BE100" s="242">
        <f>IF(N100="základní",J100,0)</f>
        <v>0</v>
      </c>
      <c r="BF100" s="242">
        <f>IF(N100="snížená",J100,0)</f>
        <v>0</v>
      </c>
      <c r="BG100" s="242">
        <f>IF(N100="zákl. přenesená",J100,0)</f>
        <v>0</v>
      </c>
      <c r="BH100" s="242">
        <f>IF(N100="sníž. přenesená",J100,0)</f>
        <v>0</v>
      </c>
      <c r="BI100" s="242">
        <f>IF(N100="nulová",J100,0)</f>
        <v>0</v>
      </c>
      <c r="BJ100" s="21" t="s">
        <v>86</v>
      </c>
      <c r="BK100" s="242">
        <f>ROUND(I100*H100,2)</f>
        <v>0</v>
      </c>
      <c r="BL100" s="21" t="s">
        <v>568</v>
      </c>
      <c r="BM100" s="21" t="s">
        <v>1095</v>
      </c>
    </row>
    <row r="101" s="1" customFormat="1" ht="16.5" customHeight="1">
      <c r="B101" s="44"/>
      <c r="C101" s="246" t="s">
        <v>152</v>
      </c>
      <c r="D101" s="246" t="s">
        <v>168</v>
      </c>
      <c r="E101" s="247" t="s">
        <v>1096</v>
      </c>
      <c r="F101" s="248" t="s">
        <v>1097</v>
      </c>
      <c r="G101" s="249" t="s">
        <v>241</v>
      </c>
      <c r="H101" s="250">
        <v>2</v>
      </c>
      <c r="I101" s="251"/>
      <c r="J101" s="252">
        <f>ROUND(I101*H101,2)</f>
        <v>0</v>
      </c>
      <c r="K101" s="248" t="s">
        <v>21</v>
      </c>
      <c r="L101" s="253"/>
      <c r="M101" s="254" t="s">
        <v>21</v>
      </c>
      <c r="N101" s="255" t="s">
        <v>49</v>
      </c>
      <c r="O101" s="45"/>
      <c r="P101" s="240">
        <f>O101*H101</f>
        <v>0</v>
      </c>
      <c r="Q101" s="240">
        <v>0.00023000000000000001</v>
      </c>
      <c r="R101" s="240">
        <f>Q101*H101</f>
        <v>0.00046000000000000001</v>
      </c>
      <c r="S101" s="240">
        <v>0</v>
      </c>
      <c r="T101" s="241">
        <f>S101*H101</f>
        <v>0</v>
      </c>
      <c r="AR101" s="21" t="s">
        <v>568</v>
      </c>
      <c r="AT101" s="21" t="s">
        <v>168</v>
      </c>
      <c r="AU101" s="21" t="s">
        <v>88</v>
      </c>
      <c r="AY101" s="21" t="s">
        <v>149</v>
      </c>
      <c r="BE101" s="242">
        <f>IF(N101="základní",J101,0)</f>
        <v>0</v>
      </c>
      <c r="BF101" s="242">
        <f>IF(N101="snížená",J101,0)</f>
        <v>0</v>
      </c>
      <c r="BG101" s="242">
        <f>IF(N101="zákl. přenesená",J101,0)</f>
        <v>0</v>
      </c>
      <c r="BH101" s="242">
        <f>IF(N101="sníž. přenesená",J101,0)</f>
        <v>0</v>
      </c>
      <c r="BI101" s="242">
        <f>IF(N101="nulová",J101,0)</f>
        <v>0</v>
      </c>
      <c r="BJ101" s="21" t="s">
        <v>86</v>
      </c>
      <c r="BK101" s="242">
        <f>ROUND(I101*H101,2)</f>
        <v>0</v>
      </c>
      <c r="BL101" s="21" t="s">
        <v>568</v>
      </c>
      <c r="BM101" s="21" t="s">
        <v>1098</v>
      </c>
    </row>
    <row r="102" s="1" customFormat="1" ht="16.5" customHeight="1">
      <c r="B102" s="44"/>
      <c r="C102" s="246" t="s">
        <v>161</v>
      </c>
      <c r="D102" s="246" t="s">
        <v>168</v>
      </c>
      <c r="E102" s="247" t="s">
        <v>1099</v>
      </c>
      <c r="F102" s="248" t="s">
        <v>1100</v>
      </c>
      <c r="G102" s="249" t="s">
        <v>241</v>
      </c>
      <c r="H102" s="250">
        <v>4</v>
      </c>
      <c r="I102" s="251"/>
      <c r="J102" s="252">
        <f>ROUND(I102*H102,2)</f>
        <v>0</v>
      </c>
      <c r="K102" s="248" t="s">
        <v>21</v>
      </c>
      <c r="L102" s="253"/>
      <c r="M102" s="254" t="s">
        <v>21</v>
      </c>
      <c r="N102" s="255" t="s">
        <v>49</v>
      </c>
      <c r="O102" s="45"/>
      <c r="P102" s="240">
        <f>O102*H102</f>
        <v>0</v>
      </c>
      <c r="Q102" s="240">
        <v>0.00042999999999999999</v>
      </c>
      <c r="R102" s="240">
        <f>Q102*H102</f>
        <v>0.00172</v>
      </c>
      <c r="S102" s="240">
        <v>0</v>
      </c>
      <c r="T102" s="241">
        <f>S102*H102</f>
        <v>0</v>
      </c>
      <c r="AR102" s="21" t="s">
        <v>568</v>
      </c>
      <c r="AT102" s="21" t="s">
        <v>168</v>
      </c>
      <c r="AU102" s="21" t="s">
        <v>88</v>
      </c>
      <c r="AY102" s="21" t="s">
        <v>149</v>
      </c>
      <c r="BE102" s="242">
        <f>IF(N102="základní",J102,0)</f>
        <v>0</v>
      </c>
      <c r="BF102" s="242">
        <f>IF(N102="snížená",J102,0)</f>
        <v>0</v>
      </c>
      <c r="BG102" s="242">
        <f>IF(N102="zákl. přenesená",J102,0)</f>
        <v>0</v>
      </c>
      <c r="BH102" s="242">
        <f>IF(N102="sníž. přenesená",J102,0)</f>
        <v>0</v>
      </c>
      <c r="BI102" s="242">
        <f>IF(N102="nulová",J102,0)</f>
        <v>0</v>
      </c>
      <c r="BJ102" s="21" t="s">
        <v>86</v>
      </c>
      <c r="BK102" s="242">
        <f>ROUND(I102*H102,2)</f>
        <v>0</v>
      </c>
      <c r="BL102" s="21" t="s">
        <v>568</v>
      </c>
      <c r="BM102" s="21" t="s">
        <v>1101</v>
      </c>
    </row>
    <row r="103" s="1" customFormat="1" ht="16.5" customHeight="1">
      <c r="B103" s="44"/>
      <c r="C103" s="246" t="s">
        <v>366</v>
      </c>
      <c r="D103" s="246" t="s">
        <v>168</v>
      </c>
      <c r="E103" s="247" t="s">
        <v>1102</v>
      </c>
      <c r="F103" s="248" t="s">
        <v>1103</v>
      </c>
      <c r="G103" s="249" t="s">
        <v>241</v>
      </c>
      <c r="H103" s="250">
        <v>22</v>
      </c>
      <c r="I103" s="251"/>
      <c r="J103" s="252">
        <f>ROUND(I103*H103,2)</f>
        <v>0</v>
      </c>
      <c r="K103" s="248" t="s">
        <v>21</v>
      </c>
      <c r="L103" s="253"/>
      <c r="M103" s="254" t="s">
        <v>21</v>
      </c>
      <c r="N103" s="255" t="s">
        <v>49</v>
      </c>
      <c r="O103" s="45"/>
      <c r="P103" s="240">
        <f>O103*H103</f>
        <v>0</v>
      </c>
      <c r="Q103" s="240">
        <v>0.00021000000000000001</v>
      </c>
      <c r="R103" s="240">
        <f>Q103*H103</f>
        <v>0.00462</v>
      </c>
      <c r="S103" s="240">
        <v>0</v>
      </c>
      <c r="T103" s="241">
        <f>S103*H103</f>
        <v>0</v>
      </c>
      <c r="AR103" s="21" t="s">
        <v>568</v>
      </c>
      <c r="AT103" s="21" t="s">
        <v>168</v>
      </c>
      <c r="AU103" s="21" t="s">
        <v>88</v>
      </c>
      <c r="AY103" s="21" t="s">
        <v>149</v>
      </c>
      <c r="BE103" s="242">
        <f>IF(N103="základní",J103,0)</f>
        <v>0</v>
      </c>
      <c r="BF103" s="242">
        <f>IF(N103="snížená",J103,0)</f>
        <v>0</v>
      </c>
      <c r="BG103" s="242">
        <f>IF(N103="zákl. přenesená",J103,0)</f>
        <v>0</v>
      </c>
      <c r="BH103" s="242">
        <f>IF(N103="sníž. přenesená",J103,0)</f>
        <v>0</v>
      </c>
      <c r="BI103" s="242">
        <f>IF(N103="nulová",J103,0)</f>
        <v>0</v>
      </c>
      <c r="BJ103" s="21" t="s">
        <v>86</v>
      </c>
      <c r="BK103" s="242">
        <f>ROUND(I103*H103,2)</f>
        <v>0</v>
      </c>
      <c r="BL103" s="21" t="s">
        <v>568</v>
      </c>
      <c r="BM103" s="21" t="s">
        <v>1104</v>
      </c>
    </row>
    <row r="104" s="1" customFormat="1" ht="16.5" customHeight="1">
      <c r="B104" s="44"/>
      <c r="C104" s="246" t="s">
        <v>394</v>
      </c>
      <c r="D104" s="246" t="s">
        <v>168</v>
      </c>
      <c r="E104" s="247" t="s">
        <v>1105</v>
      </c>
      <c r="F104" s="248" t="s">
        <v>1106</v>
      </c>
      <c r="G104" s="249" t="s">
        <v>241</v>
      </c>
      <c r="H104" s="250">
        <v>2</v>
      </c>
      <c r="I104" s="251"/>
      <c r="J104" s="252">
        <f>ROUND(I104*H104,2)</f>
        <v>0</v>
      </c>
      <c r="K104" s="248" t="s">
        <v>21</v>
      </c>
      <c r="L104" s="253"/>
      <c r="M104" s="254" t="s">
        <v>21</v>
      </c>
      <c r="N104" s="255" t="s">
        <v>49</v>
      </c>
      <c r="O104" s="45"/>
      <c r="P104" s="240">
        <f>O104*H104</f>
        <v>0</v>
      </c>
      <c r="Q104" s="240">
        <v>0.00044999999999999999</v>
      </c>
      <c r="R104" s="240">
        <f>Q104*H104</f>
        <v>0.00089999999999999998</v>
      </c>
      <c r="S104" s="240">
        <v>0</v>
      </c>
      <c r="T104" s="241">
        <f>S104*H104</f>
        <v>0</v>
      </c>
      <c r="AR104" s="21" t="s">
        <v>568</v>
      </c>
      <c r="AT104" s="21" t="s">
        <v>168</v>
      </c>
      <c r="AU104" s="21" t="s">
        <v>88</v>
      </c>
      <c r="AY104" s="21" t="s">
        <v>149</v>
      </c>
      <c r="BE104" s="242">
        <f>IF(N104="základní",J104,0)</f>
        <v>0</v>
      </c>
      <c r="BF104" s="242">
        <f>IF(N104="snížená",J104,0)</f>
        <v>0</v>
      </c>
      <c r="BG104" s="242">
        <f>IF(N104="zákl. přenesená",J104,0)</f>
        <v>0</v>
      </c>
      <c r="BH104" s="242">
        <f>IF(N104="sníž. přenesená",J104,0)</f>
        <v>0</v>
      </c>
      <c r="BI104" s="242">
        <f>IF(N104="nulová",J104,0)</f>
        <v>0</v>
      </c>
      <c r="BJ104" s="21" t="s">
        <v>86</v>
      </c>
      <c r="BK104" s="242">
        <f>ROUND(I104*H104,2)</f>
        <v>0</v>
      </c>
      <c r="BL104" s="21" t="s">
        <v>568</v>
      </c>
      <c r="BM104" s="21" t="s">
        <v>1107</v>
      </c>
    </row>
    <row r="105" s="1" customFormat="1" ht="16.5" customHeight="1">
      <c r="B105" s="44"/>
      <c r="C105" s="231" t="s">
        <v>850</v>
      </c>
      <c r="D105" s="231" t="s">
        <v>153</v>
      </c>
      <c r="E105" s="232" t="s">
        <v>1108</v>
      </c>
      <c r="F105" s="233" t="s">
        <v>1109</v>
      </c>
      <c r="G105" s="234" t="s">
        <v>241</v>
      </c>
      <c r="H105" s="235">
        <v>2</v>
      </c>
      <c r="I105" s="236"/>
      <c r="J105" s="237">
        <f>ROUND(I105*H105,2)</f>
        <v>0</v>
      </c>
      <c r="K105" s="233" t="s">
        <v>21</v>
      </c>
      <c r="L105" s="70"/>
      <c r="M105" s="238" t="s">
        <v>21</v>
      </c>
      <c r="N105" s="239" t="s">
        <v>49</v>
      </c>
      <c r="O105" s="45"/>
      <c r="P105" s="240">
        <f>O105*H105</f>
        <v>0</v>
      </c>
      <c r="Q105" s="240">
        <v>0</v>
      </c>
      <c r="R105" s="240">
        <f>Q105*H105</f>
        <v>0</v>
      </c>
      <c r="S105" s="240">
        <v>0</v>
      </c>
      <c r="T105" s="241">
        <f>S105*H105</f>
        <v>0</v>
      </c>
      <c r="AR105" s="21" t="s">
        <v>823</v>
      </c>
      <c r="AT105" s="21" t="s">
        <v>153</v>
      </c>
      <c r="AU105" s="21" t="s">
        <v>88</v>
      </c>
      <c r="AY105" s="21" t="s">
        <v>149</v>
      </c>
      <c r="BE105" s="242">
        <f>IF(N105="základní",J105,0)</f>
        <v>0</v>
      </c>
      <c r="BF105" s="242">
        <f>IF(N105="snížená",J105,0)</f>
        <v>0</v>
      </c>
      <c r="BG105" s="242">
        <f>IF(N105="zákl. přenesená",J105,0)</f>
        <v>0</v>
      </c>
      <c r="BH105" s="242">
        <f>IF(N105="sníž. přenesená",J105,0)</f>
        <v>0</v>
      </c>
      <c r="BI105" s="242">
        <f>IF(N105="nulová",J105,0)</f>
        <v>0</v>
      </c>
      <c r="BJ105" s="21" t="s">
        <v>86</v>
      </c>
      <c r="BK105" s="242">
        <f>ROUND(I105*H105,2)</f>
        <v>0</v>
      </c>
      <c r="BL105" s="21" t="s">
        <v>823</v>
      </c>
      <c r="BM105" s="21" t="s">
        <v>1110</v>
      </c>
    </row>
    <row r="106" s="1" customFormat="1" ht="16.5" customHeight="1">
      <c r="B106" s="44"/>
      <c r="C106" s="246" t="s">
        <v>942</v>
      </c>
      <c r="D106" s="246" t="s">
        <v>168</v>
      </c>
      <c r="E106" s="247" t="s">
        <v>1111</v>
      </c>
      <c r="F106" s="248" t="s">
        <v>1030</v>
      </c>
      <c r="G106" s="249" t="s">
        <v>241</v>
      </c>
      <c r="H106" s="250">
        <v>1</v>
      </c>
      <c r="I106" s="251"/>
      <c r="J106" s="252">
        <f>ROUND(I106*H106,2)</f>
        <v>0</v>
      </c>
      <c r="K106" s="248" t="s">
        <v>21</v>
      </c>
      <c r="L106" s="253"/>
      <c r="M106" s="254" t="s">
        <v>21</v>
      </c>
      <c r="N106" s="255" t="s">
        <v>49</v>
      </c>
      <c r="O106" s="45"/>
      <c r="P106" s="240">
        <f>O106*H106</f>
        <v>0</v>
      </c>
      <c r="Q106" s="240">
        <v>0</v>
      </c>
      <c r="R106" s="240">
        <f>Q106*H106</f>
        <v>0</v>
      </c>
      <c r="S106" s="240">
        <v>0</v>
      </c>
      <c r="T106" s="241">
        <f>S106*H106</f>
        <v>0</v>
      </c>
      <c r="AR106" s="21" t="s">
        <v>568</v>
      </c>
      <c r="AT106" s="21" t="s">
        <v>168</v>
      </c>
      <c r="AU106" s="21" t="s">
        <v>88</v>
      </c>
      <c r="AY106" s="21" t="s">
        <v>149</v>
      </c>
      <c r="BE106" s="242">
        <f>IF(N106="základní",J106,0)</f>
        <v>0</v>
      </c>
      <c r="BF106" s="242">
        <f>IF(N106="snížená",J106,0)</f>
        <v>0</v>
      </c>
      <c r="BG106" s="242">
        <f>IF(N106="zákl. přenesená",J106,0)</f>
        <v>0</v>
      </c>
      <c r="BH106" s="242">
        <f>IF(N106="sníž. přenesená",J106,0)</f>
        <v>0</v>
      </c>
      <c r="BI106" s="242">
        <f>IF(N106="nulová",J106,0)</f>
        <v>0</v>
      </c>
      <c r="BJ106" s="21" t="s">
        <v>86</v>
      </c>
      <c r="BK106" s="242">
        <f>ROUND(I106*H106,2)</f>
        <v>0</v>
      </c>
      <c r="BL106" s="21" t="s">
        <v>568</v>
      </c>
      <c r="BM106" s="21" t="s">
        <v>1112</v>
      </c>
    </row>
    <row r="107" s="11" customFormat="1" ht="29.88" customHeight="1">
      <c r="B107" s="215"/>
      <c r="C107" s="216"/>
      <c r="D107" s="217" t="s">
        <v>77</v>
      </c>
      <c r="E107" s="229" t="s">
        <v>1032</v>
      </c>
      <c r="F107" s="229" t="s">
        <v>1033</v>
      </c>
      <c r="G107" s="216"/>
      <c r="H107" s="216"/>
      <c r="I107" s="219"/>
      <c r="J107" s="230">
        <f>BK107</f>
        <v>0</v>
      </c>
      <c r="K107" s="216"/>
      <c r="L107" s="221"/>
      <c r="M107" s="222"/>
      <c r="N107" s="223"/>
      <c r="O107" s="223"/>
      <c r="P107" s="224">
        <f>SUM(P108:P111)</f>
        <v>0</v>
      </c>
      <c r="Q107" s="223"/>
      <c r="R107" s="224">
        <f>SUM(R108:R111)</f>
        <v>0</v>
      </c>
      <c r="S107" s="223"/>
      <c r="T107" s="225">
        <f>SUM(T108:T111)</f>
        <v>0</v>
      </c>
      <c r="AR107" s="226" t="s">
        <v>157</v>
      </c>
      <c r="AT107" s="227" t="s">
        <v>77</v>
      </c>
      <c r="AU107" s="227" t="s">
        <v>86</v>
      </c>
      <c r="AY107" s="226" t="s">
        <v>149</v>
      </c>
      <c r="BK107" s="228">
        <f>SUM(BK108:BK111)</f>
        <v>0</v>
      </c>
    </row>
    <row r="108" s="1" customFormat="1" ht="16.5" customHeight="1">
      <c r="B108" s="44"/>
      <c r="C108" s="231" t="s">
        <v>949</v>
      </c>
      <c r="D108" s="231" t="s">
        <v>153</v>
      </c>
      <c r="E108" s="232" t="s">
        <v>1113</v>
      </c>
      <c r="F108" s="233" t="s">
        <v>1114</v>
      </c>
      <c r="G108" s="234" t="s">
        <v>21</v>
      </c>
      <c r="H108" s="235">
        <v>1</v>
      </c>
      <c r="I108" s="236"/>
      <c r="J108" s="237">
        <f>ROUND(I108*H108,2)</f>
        <v>0</v>
      </c>
      <c r="K108" s="233" t="s">
        <v>21</v>
      </c>
      <c r="L108" s="70"/>
      <c r="M108" s="238" t="s">
        <v>21</v>
      </c>
      <c r="N108" s="239" t="s">
        <v>49</v>
      </c>
      <c r="O108" s="45"/>
      <c r="P108" s="240">
        <f>O108*H108</f>
        <v>0</v>
      </c>
      <c r="Q108" s="240">
        <v>0</v>
      </c>
      <c r="R108" s="240">
        <f>Q108*H108</f>
        <v>0</v>
      </c>
      <c r="S108" s="240">
        <v>0</v>
      </c>
      <c r="T108" s="241">
        <f>S108*H108</f>
        <v>0</v>
      </c>
      <c r="AR108" s="21" t="s">
        <v>1037</v>
      </c>
      <c r="AT108" s="21" t="s">
        <v>153</v>
      </c>
      <c r="AU108" s="21" t="s">
        <v>88</v>
      </c>
      <c r="AY108" s="21" t="s">
        <v>149</v>
      </c>
      <c r="BE108" s="242">
        <f>IF(N108="základní",J108,0)</f>
        <v>0</v>
      </c>
      <c r="BF108" s="242">
        <f>IF(N108="snížená",J108,0)</f>
        <v>0</v>
      </c>
      <c r="BG108" s="242">
        <f>IF(N108="zákl. přenesená",J108,0)</f>
        <v>0</v>
      </c>
      <c r="BH108" s="242">
        <f>IF(N108="sníž. přenesená",J108,0)</f>
        <v>0</v>
      </c>
      <c r="BI108" s="242">
        <f>IF(N108="nulová",J108,0)</f>
        <v>0</v>
      </c>
      <c r="BJ108" s="21" t="s">
        <v>86</v>
      </c>
      <c r="BK108" s="242">
        <f>ROUND(I108*H108,2)</f>
        <v>0</v>
      </c>
      <c r="BL108" s="21" t="s">
        <v>1037</v>
      </c>
      <c r="BM108" s="21" t="s">
        <v>1115</v>
      </c>
    </row>
    <row r="109" s="1" customFormat="1" ht="16.5" customHeight="1">
      <c r="B109" s="44"/>
      <c r="C109" s="231" t="s">
        <v>324</v>
      </c>
      <c r="D109" s="231" t="s">
        <v>153</v>
      </c>
      <c r="E109" s="232" t="s">
        <v>1116</v>
      </c>
      <c r="F109" s="233" t="s">
        <v>1036</v>
      </c>
      <c r="G109" s="234" t="s">
        <v>21</v>
      </c>
      <c r="H109" s="235">
        <v>1</v>
      </c>
      <c r="I109" s="236"/>
      <c r="J109" s="237">
        <f>ROUND(I109*H109,2)</f>
        <v>0</v>
      </c>
      <c r="K109" s="233" t="s">
        <v>21</v>
      </c>
      <c r="L109" s="70"/>
      <c r="M109" s="238" t="s">
        <v>21</v>
      </c>
      <c r="N109" s="239" t="s">
        <v>49</v>
      </c>
      <c r="O109" s="45"/>
      <c r="P109" s="240">
        <f>O109*H109</f>
        <v>0</v>
      </c>
      <c r="Q109" s="240">
        <v>0</v>
      </c>
      <c r="R109" s="240">
        <f>Q109*H109</f>
        <v>0</v>
      </c>
      <c r="S109" s="240">
        <v>0</v>
      </c>
      <c r="T109" s="241">
        <f>S109*H109</f>
        <v>0</v>
      </c>
      <c r="AR109" s="21" t="s">
        <v>1037</v>
      </c>
      <c r="AT109" s="21" t="s">
        <v>153</v>
      </c>
      <c r="AU109" s="21" t="s">
        <v>88</v>
      </c>
      <c r="AY109" s="21" t="s">
        <v>149</v>
      </c>
      <c r="BE109" s="242">
        <f>IF(N109="základní",J109,0)</f>
        <v>0</v>
      </c>
      <c r="BF109" s="242">
        <f>IF(N109="snížená",J109,0)</f>
        <v>0</v>
      </c>
      <c r="BG109" s="242">
        <f>IF(N109="zákl. přenesená",J109,0)</f>
        <v>0</v>
      </c>
      <c r="BH109" s="242">
        <f>IF(N109="sníž. přenesená",J109,0)</f>
        <v>0</v>
      </c>
      <c r="BI109" s="242">
        <f>IF(N109="nulová",J109,0)</f>
        <v>0</v>
      </c>
      <c r="BJ109" s="21" t="s">
        <v>86</v>
      </c>
      <c r="BK109" s="242">
        <f>ROUND(I109*H109,2)</f>
        <v>0</v>
      </c>
      <c r="BL109" s="21" t="s">
        <v>1037</v>
      </c>
      <c r="BM109" s="21" t="s">
        <v>1117</v>
      </c>
    </row>
    <row r="110" s="1" customFormat="1" ht="16.5" customHeight="1">
      <c r="B110" s="44"/>
      <c r="C110" s="231" t="s">
        <v>956</v>
      </c>
      <c r="D110" s="231" t="s">
        <v>153</v>
      </c>
      <c r="E110" s="232" t="s">
        <v>1118</v>
      </c>
      <c r="F110" s="233" t="s">
        <v>1041</v>
      </c>
      <c r="G110" s="234" t="s">
        <v>21</v>
      </c>
      <c r="H110" s="235">
        <v>1</v>
      </c>
      <c r="I110" s="236"/>
      <c r="J110" s="237">
        <f>ROUND(I110*H110,2)</f>
        <v>0</v>
      </c>
      <c r="K110" s="233" t="s">
        <v>21</v>
      </c>
      <c r="L110" s="70"/>
      <c r="M110" s="238" t="s">
        <v>21</v>
      </c>
      <c r="N110" s="239" t="s">
        <v>49</v>
      </c>
      <c r="O110" s="45"/>
      <c r="P110" s="240">
        <f>O110*H110</f>
        <v>0</v>
      </c>
      <c r="Q110" s="240">
        <v>0</v>
      </c>
      <c r="R110" s="240">
        <f>Q110*H110</f>
        <v>0</v>
      </c>
      <c r="S110" s="240">
        <v>0</v>
      </c>
      <c r="T110" s="241">
        <f>S110*H110</f>
        <v>0</v>
      </c>
      <c r="AR110" s="21" t="s">
        <v>1037</v>
      </c>
      <c r="AT110" s="21" t="s">
        <v>153</v>
      </c>
      <c r="AU110" s="21" t="s">
        <v>88</v>
      </c>
      <c r="AY110" s="21" t="s">
        <v>149</v>
      </c>
      <c r="BE110" s="242">
        <f>IF(N110="základní",J110,0)</f>
        <v>0</v>
      </c>
      <c r="BF110" s="242">
        <f>IF(N110="snížená",J110,0)</f>
        <v>0</v>
      </c>
      <c r="BG110" s="242">
        <f>IF(N110="zákl. přenesená",J110,0)</f>
        <v>0</v>
      </c>
      <c r="BH110" s="242">
        <f>IF(N110="sníž. přenesená",J110,0)</f>
        <v>0</v>
      </c>
      <c r="BI110" s="242">
        <f>IF(N110="nulová",J110,0)</f>
        <v>0</v>
      </c>
      <c r="BJ110" s="21" t="s">
        <v>86</v>
      </c>
      <c r="BK110" s="242">
        <f>ROUND(I110*H110,2)</f>
        <v>0</v>
      </c>
      <c r="BL110" s="21" t="s">
        <v>1037</v>
      </c>
      <c r="BM110" s="21" t="s">
        <v>1119</v>
      </c>
    </row>
    <row r="111" s="1" customFormat="1" ht="16.5" customHeight="1">
      <c r="B111" s="44"/>
      <c r="C111" s="231" t="s">
        <v>358</v>
      </c>
      <c r="D111" s="231" t="s">
        <v>153</v>
      </c>
      <c r="E111" s="232" t="s">
        <v>1120</v>
      </c>
      <c r="F111" s="233" t="s">
        <v>1045</v>
      </c>
      <c r="G111" s="234" t="s">
        <v>21</v>
      </c>
      <c r="H111" s="235">
        <v>1</v>
      </c>
      <c r="I111" s="236"/>
      <c r="J111" s="237">
        <f>ROUND(I111*H111,2)</f>
        <v>0</v>
      </c>
      <c r="K111" s="233" t="s">
        <v>21</v>
      </c>
      <c r="L111" s="70"/>
      <c r="M111" s="238" t="s">
        <v>21</v>
      </c>
      <c r="N111" s="256" t="s">
        <v>49</v>
      </c>
      <c r="O111" s="257"/>
      <c r="P111" s="258">
        <f>O111*H111</f>
        <v>0</v>
      </c>
      <c r="Q111" s="258">
        <v>0</v>
      </c>
      <c r="R111" s="258">
        <f>Q111*H111</f>
        <v>0</v>
      </c>
      <c r="S111" s="258">
        <v>0</v>
      </c>
      <c r="T111" s="259">
        <f>S111*H111</f>
        <v>0</v>
      </c>
      <c r="AR111" s="21" t="s">
        <v>1037</v>
      </c>
      <c r="AT111" s="21" t="s">
        <v>153</v>
      </c>
      <c r="AU111" s="21" t="s">
        <v>88</v>
      </c>
      <c r="AY111" s="21" t="s">
        <v>149</v>
      </c>
      <c r="BE111" s="242">
        <f>IF(N111="základní",J111,0)</f>
        <v>0</v>
      </c>
      <c r="BF111" s="242">
        <f>IF(N111="snížená",J111,0)</f>
        <v>0</v>
      </c>
      <c r="BG111" s="242">
        <f>IF(N111="zákl. přenesená",J111,0)</f>
        <v>0</v>
      </c>
      <c r="BH111" s="242">
        <f>IF(N111="sníž. přenesená",J111,0)</f>
        <v>0</v>
      </c>
      <c r="BI111" s="242">
        <f>IF(N111="nulová",J111,0)</f>
        <v>0</v>
      </c>
      <c r="BJ111" s="21" t="s">
        <v>86</v>
      </c>
      <c r="BK111" s="242">
        <f>ROUND(I111*H111,2)</f>
        <v>0</v>
      </c>
      <c r="BL111" s="21" t="s">
        <v>1037</v>
      </c>
      <c r="BM111" s="21" t="s">
        <v>1121</v>
      </c>
    </row>
    <row r="112" s="1" customFormat="1" ht="6.96" customHeight="1">
      <c r="B112" s="65"/>
      <c r="C112" s="66"/>
      <c r="D112" s="66"/>
      <c r="E112" s="66"/>
      <c r="F112" s="66"/>
      <c r="G112" s="66"/>
      <c r="H112" s="66"/>
      <c r="I112" s="176"/>
      <c r="J112" s="66"/>
      <c r="K112" s="66"/>
      <c r="L112" s="70"/>
    </row>
  </sheetData>
  <sheetProtection sheet="1" autoFilter="0" formatColumns="0" formatRows="0" objects="1" scenarios="1" spinCount="100000" saltValue="2dMFpIIgwLldq3zWv/369BO1adCASrL8Mes3Q6B8PbmEXjt0WjvMQoaP2aiIITXnPPqi42kantPRrllkG0BBWw==" hashValue="SFtFBRetDsj6Tca85IhGuETpdjc7/483fzpBCQ2WZUEB0wa+hGGzFV/iXAOj9RlOxUNgEwHIA1R2Ec/mZvlVVA==" algorithmName="SHA-512" password="CC35"/>
  <autoFilter ref="C84:K111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7"/>
      <c r="C1" s="147"/>
      <c r="D1" s="148" t="s">
        <v>1</v>
      </c>
      <c r="E1" s="147"/>
      <c r="F1" s="149" t="s">
        <v>102</v>
      </c>
      <c r="G1" s="149" t="s">
        <v>103</v>
      </c>
      <c r="H1" s="149"/>
      <c r="I1" s="150"/>
      <c r="J1" s="149" t="s">
        <v>104</v>
      </c>
      <c r="K1" s="148" t="s">
        <v>105</v>
      </c>
      <c r="L1" s="149" t="s">
        <v>106</v>
      </c>
      <c r="M1" s="149"/>
      <c r="N1" s="149"/>
      <c r="O1" s="149"/>
      <c r="P1" s="149"/>
      <c r="Q1" s="149"/>
      <c r="R1" s="149"/>
      <c r="S1" s="149"/>
      <c r="T1" s="149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101</v>
      </c>
    </row>
    <row r="3" ht="6.96" customHeight="1">
      <c r="B3" s="22"/>
      <c r="C3" s="23"/>
      <c r="D3" s="23"/>
      <c r="E3" s="23"/>
      <c r="F3" s="23"/>
      <c r="G3" s="23"/>
      <c r="H3" s="23"/>
      <c r="I3" s="151"/>
      <c r="J3" s="23"/>
      <c r="K3" s="24"/>
      <c r="AT3" s="21" t="s">
        <v>88</v>
      </c>
    </row>
    <row r="4" ht="36.96" customHeight="1">
      <c r="B4" s="25"/>
      <c r="C4" s="26"/>
      <c r="D4" s="27" t="s">
        <v>107</v>
      </c>
      <c r="E4" s="26"/>
      <c r="F4" s="26"/>
      <c r="G4" s="26"/>
      <c r="H4" s="26"/>
      <c r="I4" s="152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2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2"/>
      <c r="J6" s="26"/>
      <c r="K6" s="28"/>
    </row>
    <row r="7" ht="16.5" customHeight="1">
      <c r="B7" s="25"/>
      <c r="C7" s="26"/>
      <c r="D7" s="26"/>
      <c r="E7" s="153" t="str">
        <f>'Rekapitulace stavby'!K6</f>
        <v>Štětí - oprava (obálka budovy)</v>
      </c>
      <c r="F7" s="37"/>
      <c r="G7" s="37"/>
      <c r="H7" s="37"/>
      <c r="I7" s="152"/>
      <c r="J7" s="26"/>
      <c r="K7" s="28"/>
    </row>
    <row r="8" s="1" customFormat="1">
      <c r="B8" s="44"/>
      <c r="C8" s="45"/>
      <c r="D8" s="37" t="s">
        <v>108</v>
      </c>
      <c r="E8" s="45"/>
      <c r="F8" s="45"/>
      <c r="G8" s="45"/>
      <c r="H8" s="45"/>
      <c r="I8" s="154"/>
      <c r="J8" s="45"/>
      <c r="K8" s="49"/>
    </row>
    <row r="9" s="1" customFormat="1" ht="36.96" customHeight="1">
      <c r="B9" s="44"/>
      <c r="C9" s="45"/>
      <c r="D9" s="45"/>
      <c r="E9" s="155" t="s">
        <v>1122</v>
      </c>
      <c r="F9" s="45"/>
      <c r="G9" s="45"/>
      <c r="H9" s="45"/>
      <c r="I9" s="154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54"/>
      <c r="J10" s="45"/>
      <c r="K10" s="49"/>
    </row>
    <row r="11" s="1" customFormat="1" ht="14.4" customHeight="1">
      <c r="B11" s="44"/>
      <c r="C11" s="45"/>
      <c r="D11" s="37" t="s">
        <v>20</v>
      </c>
      <c r="E11" s="45"/>
      <c r="F11" s="32" t="s">
        <v>21</v>
      </c>
      <c r="G11" s="45"/>
      <c r="H11" s="45"/>
      <c r="I11" s="156" t="s">
        <v>22</v>
      </c>
      <c r="J11" s="32" t="s">
        <v>21</v>
      </c>
      <c r="K11" s="49"/>
    </row>
    <row r="12" s="1" customFormat="1" ht="14.4" customHeight="1">
      <c r="B12" s="44"/>
      <c r="C12" s="45"/>
      <c r="D12" s="37" t="s">
        <v>23</v>
      </c>
      <c r="E12" s="45"/>
      <c r="F12" s="32" t="s">
        <v>24</v>
      </c>
      <c r="G12" s="45"/>
      <c r="H12" s="45"/>
      <c r="I12" s="156" t="s">
        <v>25</v>
      </c>
      <c r="J12" s="157" t="str">
        <f>'Rekapitulace stavby'!AN8</f>
        <v>12. 9. 2017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54"/>
      <c r="J13" s="45"/>
      <c r="K13" s="49"/>
    </row>
    <row r="14" s="1" customFormat="1" ht="14.4" customHeight="1">
      <c r="B14" s="44"/>
      <c r="C14" s="45"/>
      <c r="D14" s="37" t="s">
        <v>29</v>
      </c>
      <c r="E14" s="45"/>
      <c r="F14" s="45"/>
      <c r="G14" s="45"/>
      <c r="H14" s="45"/>
      <c r="I14" s="156" t="s">
        <v>30</v>
      </c>
      <c r="J14" s="32" t="s">
        <v>31</v>
      </c>
      <c r="K14" s="49"/>
    </row>
    <row r="15" s="1" customFormat="1" ht="18" customHeight="1">
      <c r="B15" s="44"/>
      <c r="C15" s="45"/>
      <c r="D15" s="45"/>
      <c r="E15" s="32" t="s">
        <v>1123</v>
      </c>
      <c r="F15" s="45"/>
      <c r="G15" s="45"/>
      <c r="H15" s="45"/>
      <c r="I15" s="156" t="s">
        <v>33</v>
      </c>
      <c r="J15" s="32" t="s">
        <v>34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54"/>
      <c r="J16" s="45"/>
      <c r="K16" s="49"/>
    </row>
    <row r="17" s="1" customFormat="1" ht="14.4" customHeight="1">
      <c r="B17" s="44"/>
      <c r="C17" s="45"/>
      <c r="D17" s="37" t="s">
        <v>35</v>
      </c>
      <c r="E17" s="45"/>
      <c r="F17" s="45"/>
      <c r="G17" s="45"/>
      <c r="H17" s="45"/>
      <c r="I17" s="156" t="s">
        <v>30</v>
      </c>
      <c r="J17" s="32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2" t="str">
        <f>IF('Rekapitulace stavby'!E14="Vyplň údaj","",IF('Rekapitulace stavby'!E14="","",'Rekapitulace stavby'!E14))</f>
        <v/>
      </c>
      <c r="F18" s="45"/>
      <c r="G18" s="45"/>
      <c r="H18" s="45"/>
      <c r="I18" s="156" t="s">
        <v>33</v>
      </c>
      <c r="J18" s="32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54"/>
      <c r="J19" s="45"/>
      <c r="K19" s="49"/>
    </row>
    <row r="20" s="1" customFormat="1" ht="14.4" customHeight="1">
      <c r="B20" s="44"/>
      <c r="C20" s="45"/>
      <c r="D20" s="37" t="s">
        <v>37</v>
      </c>
      <c r="E20" s="45"/>
      <c r="F20" s="45"/>
      <c r="G20" s="45"/>
      <c r="H20" s="45"/>
      <c r="I20" s="156" t="s">
        <v>30</v>
      </c>
      <c r="J20" s="32" t="str">
        <f>IF('Rekapitulace stavby'!AN16="","",'Rekapitulace stavby'!AN16)</f>
        <v>25016911</v>
      </c>
      <c r="K20" s="49"/>
    </row>
    <row r="21" s="1" customFormat="1" ht="18" customHeight="1">
      <c r="B21" s="44"/>
      <c r="C21" s="45"/>
      <c r="D21" s="45"/>
      <c r="E21" s="32" t="str">
        <f>IF('Rekapitulace stavby'!E17="","",'Rekapitulace stavby'!E17)</f>
        <v>INTECON spol. s r.o., Ústí nad Labem</v>
      </c>
      <c r="F21" s="45"/>
      <c r="G21" s="45"/>
      <c r="H21" s="45"/>
      <c r="I21" s="156" t="s">
        <v>33</v>
      </c>
      <c r="J21" s="32" t="str">
        <f>IF('Rekapitulace stavby'!AN17="","",'Rekapitulace stavby'!AN17)</f>
        <v>CZ25016911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54"/>
      <c r="J22" s="45"/>
      <c r="K22" s="49"/>
    </row>
    <row r="23" s="1" customFormat="1" ht="14.4" customHeight="1">
      <c r="B23" s="44"/>
      <c r="C23" s="45"/>
      <c r="D23" s="37" t="s">
        <v>42</v>
      </c>
      <c r="E23" s="45"/>
      <c r="F23" s="45"/>
      <c r="G23" s="45"/>
      <c r="H23" s="45"/>
      <c r="I23" s="154"/>
      <c r="J23" s="45"/>
      <c r="K23" s="49"/>
    </row>
    <row r="24" s="7" customFormat="1" ht="16.5" customHeight="1">
      <c r="B24" s="158"/>
      <c r="C24" s="159"/>
      <c r="D24" s="159"/>
      <c r="E24" s="42" t="s">
        <v>21</v>
      </c>
      <c r="F24" s="42"/>
      <c r="G24" s="42"/>
      <c r="H24" s="42"/>
      <c r="I24" s="160"/>
      <c r="J24" s="159"/>
      <c r="K24" s="161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54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62"/>
      <c r="J26" s="104"/>
      <c r="K26" s="163"/>
    </row>
    <row r="27" s="1" customFormat="1" ht="25.44" customHeight="1">
      <c r="B27" s="44"/>
      <c r="C27" s="45"/>
      <c r="D27" s="164" t="s">
        <v>44</v>
      </c>
      <c r="E27" s="45"/>
      <c r="F27" s="45"/>
      <c r="G27" s="45"/>
      <c r="H27" s="45"/>
      <c r="I27" s="154"/>
      <c r="J27" s="165">
        <f>ROUND(J78,2)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62"/>
      <c r="J28" s="104"/>
      <c r="K28" s="163"/>
    </row>
    <row r="29" s="1" customFormat="1" ht="14.4" customHeight="1">
      <c r="B29" s="44"/>
      <c r="C29" s="45"/>
      <c r="D29" s="45"/>
      <c r="E29" s="45"/>
      <c r="F29" s="50" t="s">
        <v>46</v>
      </c>
      <c r="G29" s="45"/>
      <c r="H29" s="45"/>
      <c r="I29" s="166" t="s">
        <v>45</v>
      </c>
      <c r="J29" s="50" t="s">
        <v>47</v>
      </c>
      <c r="K29" s="49"/>
    </row>
    <row r="30" s="1" customFormat="1" ht="14.4" customHeight="1">
      <c r="B30" s="44"/>
      <c r="C30" s="45"/>
      <c r="D30" s="53" t="s">
        <v>48</v>
      </c>
      <c r="E30" s="53" t="s">
        <v>49</v>
      </c>
      <c r="F30" s="167">
        <f>ROUND(SUM(BE78:BE89), 2)</f>
        <v>0</v>
      </c>
      <c r="G30" s="45"/>
      <c r="H30" s="45"/>
      <c r="I30" s="168">
        <v>0.20999999999999999</v>
      </c>
      <c r="J30" s="167">
        <f>ROUND(ROUND((SUM(BE78:BE89)), 2)*I30, 2)</f>
        <v>0</v>
      </c>
      <c r="K30" s="49"/>
    </row>
    <row r="31" s="1" customFormat="1" ht="14.4" customHeight="1">
      <c r="B31" s="44"/>
      <c r="C31" s="45"/>
      <c r="D31" s="45"/>
      <c r="E31" s="53" t="s">
        <v>50</v>
      </c>
      <c r="F31" s="167">
        <f>ROUND(SUM(BF78:BF89), 2)</f>
        <v>0</v>
      </c>
      <c r="G31" s="45"/>
      <c r="H31" s="45"/>
      <c r="I31" s="168">
        <v>0.14999999999999999</v>
      </c>
      <c r="J31" s="167">
        <f>ROUND(ROUND((SUM(BF78:BF89)),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51</v>
      </c>
      <c r="F32" s="167">
        <f>ROUND(SUM(BG78:BG89), 2)</f>
        <v>0</v>
      </c>
      <c r="G32" s="45"/>
      <c r="H32" s="45"/>
      <c r="I32" s="168">
        <v>0.20999999999999999</v>
      </c>
      <c r="J32" s="167">
        <v>0</v>
      </c>
      <c r="K32" s="49"/>
    </row>
    <row r="33" hidden="1" s="1" customFormat="1" ht="14.4" customHeight="1">
      <c r="B33" s="44"/>
      <c r="C33" s="45"/>
      <c r="D33" s="45"/>
      <c r="E33" s="53" t="s">
        <v>52</v>
      </c>
      <c r="F33" s="167">
        <f>ROUND(SUM(BH78:BH89), 2)</f>
        <v>0</v>
      </c>
      <c r="G33" s="45"/>
      <c r="H33" s="45"/>
      <c r="I33" s="168">
        <v>0.14999999999999999</v>
      </c>
      <c r="J33" s="167">
        <v>0</v>
      </c>
      <c r="K33" s="49"/>
    </row>
    <row r="34" hidden="1" s="1" customFormat="1" ht="14.4" customHeight="1">
      <c r="B34" s="44"/>
      <c r="C34" s="45"/>
      <c r="D34" s="45"/>
      <c r="E34" s="53" t="s">
        <v>53</v>
      </c>
      <c r="F34" s="167">
        <f>ROUND(SUM(BI78:BI89), 2)</f>
        <v>0</v>
      </c>
      <c r="G34" s="45"/>
      <c r="H34" s="45"/>
      <c r="I34" s="168">
        <v>0</v>
      </c>
      <c r="J34" s="167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54"/>
      <c r="J35" s="45"/>
      <c r="K35" s="49"/>
    </row>
    <row r="36" s="1" customFormat="1" ht="25.44" customHeight="1">
      <c r="B36" s="44"/>
      <c r="C36" s="169"/>
      <c r="D36" s="170" t="s">
        <v>54</v>
      </c>
      <c r="E36" s="96"/>
      <c r="F36" s="96"/>
      <c r="G36" s="171" t="s">
        <v>55</v>
      </c>
      <c r="H36" s="172" t="s">
        <v>56</v>
      </c>
      <c r="I36" s="173"/>
      <c r="J36" s="174">
        <f>SUM(J27:J34)</f>
        <v>0</v>
      </c>
      <c r="K36" s="175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76"/>
      <c r="J37" s="66"/>
      <c r="K37" s="67"/>
    </row>
    <row r="41" s="1" customFormat="1" ht="6.96" customHeight="1">
      <c r="B41" s="177"/>
      <c r="C41" s="178"/>
      <c r="D41" s="178"/>
      <c r="E41" s="178"/>
      <c r="F41" s="178"/>
      <c r="G41" s="178"/>
      <c r="H41" s="178"/>
      <c r="I41" s="179"/>
      <c r="J41" s="178"/>
      <c r="K41" s="180"/>
    </row>
    <row r="42" s="1" customFormat="1" ht="36.96" customHeight="1">
      <c r="B42" s="44"/>
      <c r="C42" s="27" t="s">
        <v>110</v>
      </c>
      <c r="D42" s="45"/>
      <c r="E42" s="45"/>
      <c r="F42" s="45"/>
      <c r="G42" s="45"/>
      <c r="H42" s="45"/>
      <c r="I42" s="154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54"/>
      <c r="J43" s="45"/>
      <c r="K43" s="49"/>
    </row>
    <row r="44" s="1" customFormat="1" ht="14.4" customHeight="1">
      <c r="B44" s="44"/>
      <c r="C44" s="37" t="s">
        <v>18</v>
      </c>
      <c r="D44" s="45"/>
      <c r="E44" s="45"/>
      <c r="F44" s="45"/>
      <c r="G44" s="45"/>
      <c r="H44" s="45"/>
      <c r="I44" s="154"/>
      <c r="J44" s="45"/>
      <c r="K44" s="49"/>
    </row>
    <row r="45" s="1" customFormat="1" ht="16.5" customHeight="1">
      <c r="B45" s="44"/>
      <c r="C45" s="45"/>
      <c r="D45" s="45"/>
      <c r="E45" s="153" t="str">
        <f>E7</f>
        <v>Štětí - oprava (obálka budovy)</v>
      </c>
      <c r="F45" s="37"/>
      <c r="G45" s="37"/>
      <c r="H45" s="37"/>
      <c r="I45" s="154"/>
      <c r="J45" s="45"/>
      <c r="K45" s="49"/>
    </row>
    <row r="46" s="1" customFormat="1" ht="14.4" customHeight="1">
      <c r="B46" s="44"/>
      <c r="C46" s="37" t="s">
        <v>108</v>
      </c>
      <c r="D46" s="45"/>
      <c r="E46" s="45"/>
      <c r="F46" s="45"/>
      <c r="G46" s="45"/>
      <c r="H46" s="45"/>
      <c r="I46" s="154"/>
      <c r="J46" s="45"/>
      <c r="K46" s="49"/>
    </row>
    <row r="47" s="1" customFormat="1" ht="17.25" customHeight="1">
      <c r="B47" s="44"/>
      <c r="C47" s="45"/>
      <c r="D47" s="45"/>
      <c r="E47" s="155" t="str">
        <f>E9</f>
        <v>VRN - Vedlejší rozpočtové náklady</v>
      </c>
      <c r="F47" s="45"/>
      <c r="G47" s="45"/>
      <c r="H47" s="45"/>
      <c r="I47" s="154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54"/>
      <c r="J48" s="45"/>
      <c r="K48" s="49"/>
    </row>
    <row r="49" s="1" customFormat="1" ht="18" customHeight="1">
      <c r="B49" s="44"/>
      <c r="C49" s="37" t="s">
        <v>23</v>
      </c>
      <c r="D49" s="45"/>
      <c r="E49" s="45"/>
      <c r="F49" s="32" t="str">
        <f>F12</f>
        <v>Štětí</v>
      </c>
      <c r="G49" s="45"/>
      <c r="H49" s="45"/>
      <c r="I49" s="156" t="s">
        <v>25</v>
      </c>
      <c r="J49" s="157" t="str">
        <f>IF(J12="","",J12)</f>
        <v>12. 9. 2017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54"/>
      <c r="J50" s="45"/>
      <c r="K50" s="49"/>
    </row>
    <row r="51" s="1" customFormat="1">
      <c r="B51" s="44"/>
      <c r="C51" s="37" t="s">
        <v>29</v>
      </c>
      <c r="D51" s="45"/>
      <c r="E51" s="45"/>
      <c r="F51" s="32" t="str">
        <f>E15</f>
        <v>SŽDC, s.o., Oblastní řediteltsví Ústí n.L.</v>
      </c>
      <c r="G51" s="45"/>
      <c r="H51" s="45"/>
      <c r="I51" s="156" t="s">
        <v>37</v>
      </c>
      <c r="J51" s="42" t="str">
        <f>E21</f>
        <v>INTECON spol. s r.o., Ústí nad Labem</v>
      </c>
      <c r="K51" s="49"/>
    </row>
    <row r="52" s="1" customFormat="1" ht="14.4" customHeight="1">
      <c r="B52" s="44"/>
      <c r="C52" s="37" t="s">
        <v>35</v>
      </c>
      <c r="D52" s="45"/>
      <c r="E52" s="45"/>
      <c r="F52" s="32" t="str">
        <f>IF(E18="","",E18)</f>
        <v/>
      </c>
      <c r="G52" s="45"/>
      <c r="H52" s="45"/>
      <c r="I52" s="154"/>
      <c r="J52" s="181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54"/>
      <c r="J53" s="45"/>
      <c r="K53" s="49"/>
    </row>
    <row r="54" s="1" customFormat="1" ht="29.28" customHeight="1">
      <c r="B54" s="44"/>
      <c r="C54" s="182" t="s">
        <v>111</v>
      </c>
      <c r="D54" s="169"/>
      <c r="E54" s="169"/>
      <c r="F54" s="169"/>
      <c r="G54" s="169"/>
      <c r="H54" s="169"/>
      <c r="I54" s="183"/>
      <c r="J54" s="184" t="s">
        <v>112</v>
      </c>
      <c r="K54" s="185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54"/>
      <c r="J55" s="45"/>
      <c r="K55" s="49"/>
    </row>
    <row r="56" s="1" customFormat="1" ht="29.28" customHeight="1">
      <c r="B56" s="44"/>
      <c r="C56" s="186" t="s">
        <v>113</v>
      </c>
      <c r="D56" s="45"/>
      <c r="E56" s="45"/>
      <c r="F56" s="45"/>
      <c r="G56" s="45"/>
      <c r="H56" s="45"/>
      <c r="I56" s="154"/>
      <c r="J56" s="165">
        <f>J78</f>
        <v>0</v>
      </c>
      <c r="K56" s="49"/>
      <c r="AU56" s="21" t="s">
        <v>114</v>
      </c>
    </row>
    <row r="57" s="8" customFormat="1" ht="24.96" customHeight="1">
      <c r="B57" s="187"/>
      <c r="C57" s="188"/>
      <c r="D57" s="189" t="s">
        <v>1124</v>
      </c>
      <c r="E57" s="190"/>
      <c r="F57" s="190"/>
      <c r="G57" s="190"/>
      <c r="H57" s="190"/>
      <c r="I57" s="191"/>
      <c r="J57" s="192">
        <f>J79</f>
        <v>0</v>
      </c>
      <c r="K57" s="193"/>
    </row>
    <row r="58" s="9" customFormat="1" ht="19.92" customHeight="1">
      <c r="B58" s="194"/>
      <c r="C58" s="195"/>
      <c r="D58" s="196" t="s">
        <v>1125</v>
      </c>
      <c r="E58" s="197"/>
      <c r="F58" s="197"/>
      <c r="G58" s="197"/>
      <c r="H58" s="197"/>
      <c r="I58" s="198"/>
      <c r="J58" s="199">
        <f>J80</f>
        <v>0</v>
      </c>
      <c r="K58" s="200"/>
    </row>
    <row r="59" s="1" customFormat="1" ht="21.84" customHeight="1">
      <c r="B59" s="44"/>
      <c r="C59" s="45"/>
      <c r="D59" s="45"/>
      <c r="E59" s="45"/>
      <c r="F59" s="45"/>
      <c r="G59" s="45"/>
      <c r="H59" s="45"/>
      <c r="I59" s="154"/>
      <c r="J59" s="45"/>
      <c r="K59" s="49"/>
    </row>
    <row r="60" s="1" customFormat="1" ht="6.96" customHeight="1">
      <c r="B60" s="65"/>
      <c r="C60" s="66"/>
      <c r="D60" s="66"/>
      <c r="E60" s="66"/>
      <c r="F60" s="66"/>
      <c r="G60" s="66"/>
      <c r="H60" s="66"/>
      <c r="I60" s="176"/>
      <c r="J60" s="66"/>
      <c r="K60" s="67"/>
    </row>
    <row r="64" s="1" customFormat="1" ht="6.96" customHeight="1">
      <c r="B64" s="68"/>
      <c r="C64" s="69"/>
      <c r="D64" s="69"/>
      <c r="E64" s="69"/>
      <c r="F64" s="69"/>
      <c r="G64" s="69"/>
      <c r="H64" s="69"/>
      <c r="I64" s="179"/>
      <c r="J64" s="69"/>
      <c r="K64" s="69"/>
      <c r="L64" s="70"/>
    </row>
    <row r="65" s="1" customFormat="1" ht="36.96" customHeight="1">
      <c r="B65" s="44"/>
      <c r="C65" s="71" t="s">
        <v>133</v>
      </c>
      <c r="D65" s="72"/>
      <c r="E65" s="72"/>
      <c r="F65" s="72"/>
      <c r="G65" s="72"/>
      <c r="H65" s="72"/>
      <c r="I65" s="201"/>
      <c r="J65" s="72"/>
      <c r="K65" s="72"/>
      <c r="L65" s="70"/>
    </row>
    <row r="66" s="1" customFormat="1" ht="6.96" customHeight="1">
      <c r="B66" s="44"/>
      <c r="C66" s="72"/>
      <c r="D66" s="72"/>
      <c r="E66" s="72"/>
      <c r="F66" s="72"/>
      <c r="G66" s="72"/>
      <c r="H66" s="72"/>
      <c r="I66" s="201"/>
      <c r="J66" s="72"/>
      <c r="K66" s="72"/>
      <c r="L66" s="70"/>
    </row>
    <row r="67" s="1" customFormat="1" ht="14.4" customHeight="1">
      <c r="B67" s="44"/>
      <c r="C67" s="74" t="s">
        <v>18</v>
      </c>
      <c r="D67" s="72"/>
      <c r="E67" s="72"/>
      <c r="F67" s="72"/>
      <c r="G67" s="72"/>
      <c r="H67" s="72"/>
      <c r="I67" s="201"/>
      <c r="J67" s="72"/>
      <c r="K67" s="72"/>
      <c r="L67" s="70"/>
    </row>
    <row r="68" s="1" customFormat="1" ht="16.5" customHeight="1">
      <c r="B68" s="44"/>
      <c r="C68" s="72"/>
      <c r="D68" s="72"/>
      <c r="E68" s="202" t="str">
        <f>E7</f>
        <v>Štětí - oprava (obálka budovy)</v>
      </c>
      <c r="F68" s="74"/>
      <c r="G68" s="74"/>
      <c r="H68" s="74"/>
      <c r="I68" s="201"/>
      <c r="J68" s="72"/>
      <c r="K68" s="72"/>
      <c r="L68" s="70"/>
    </row>
    <row r="69" s="1" customFormat="1" ht="14.4" customHeight="1">
      <c r="B69" s="44"/>
      <c r="C69" s="74" t="s">
        <v>108</v>
      </c>
      <c r="D69" s="72"/>
      <c r="E69" s="72"/>
      <c r="F69" s="72"/>
      <c r="G69" s="72"/>
      <c r="H69" s="72"/>
      <c r="I69" s="201"/>
      <c r="J69" s="72"/>
      <c r="K69" s="72"/>
      <c r="L69" s="70"/>
    </row>
    <row r="70" s="1" customFormat="1" ht="17.25" customHeight="1">
      <c r="B70" s="44"/>
      <c r="C70" s="72"/>
      <c r="D70" s="72"/>
      <c r="E70" s="80" t="str">
        <f>E9</f>
        <v>VRN - Vedlejší rozpočtové náklady</v>
      </c>
      <c r="F70" s="72"/>
      <c r="G70" s="72"/>
      <c r="H70" s="72"/>
      <c r="I70" s="201"/>
      <c r="J70" s="72"/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201"/>
      <c r="J71" s="72"/>
      <c r="K71" s="72"/>
      <c r="L71" s="70"/>
    </row>
    <row r="72" s="1" customFormat="1" ht="18" customHeight="1">
      <c r="B72" s="44"/>
      <c r="C72" s="74" t="s">
        <v>23</v>
      </c>
      <c r="D72" s="72"/>
      <c r="E72" s="72"/>
      <c r="F72" s="203" t="str">
        <f>F12</f>
        <v>Štětí</v>
      </c>
      <c r="G72" s="72"/>
      <c r="H72" s="72"/>
      <c r="I72" s="204" t="s">
        <v>25</v>
      </c>
      <c r="J72" s="83" t="str">
        <f>IF(J12="","",J12)</f>
        <v>12. 9. 2017</v>
      </c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201"/>
      <c r="J73" s="72"/>
      <c r="K73" s="72"/>
      <c r="L73" s="70"/>
    </row>
    <row r="74" s="1" customFormat="1">
      <c r="B74" s="44"/>
      <c r="C74" s="74" t="s">
        <v>29</v>
      </c>
      <c r="D74" s="72"/>
      <c r="E74" s="72"/>
      <c r="F74" s="203" t="str">
        <f>E15</f>
        <v>SŽDC, s.o., Oblastní řediteltsví Ústí n.L.</v>
      </c>
      <c r="G74" s="72"/>
      <c r="H74" s="72"/>
      <c r="I74" s="204" t="s">
        <v>37</v>
      </c>
      <c r="J74" s="203" t="str">
        <f>E21</f>
        <v>INTECON spol. s r.o., Ústí nad Labem</v>
      </c>
      <c r="K74" s="72"/>
      <c r="L74" s="70"/>
    </row>
    <row r="75" s="1" customFormat="1" ht="14.4" customHeight="1">
      <c r="B75" s="44"/>
      <c r="C75" s="74" t="s">
        <v>35</v>
      </c>
      <c r="D75" s="72"/>
      <c r="E75" s="72"/>
      <c r="F75" s="203" t="str">
        <f>IF(E18="","",E18)</f>
        <v/>
      </c>
      <c r="G75" s="72"/>
      <c r="H75" s="72"/>
      <c r="I75" s="201"/>
      <c r="J75" s="72"/>
      <c r="K75" s="72"/>
      <c r="L75" s="70"/>
    </row>
    <row r="76" s="1" customFormat="1" ht="10.32" customHeight="1">
      <c r="B76" s="44"/>
      <c r="C76" s="72"/>
      <c r="D76" s="72"/>
      <c r="E76" s="72"/>
      <c r="F76" s="72"/>
      <c r="G76" s="72"/>
      <c r="H76" s="72"/>
      <c r="I76" s="201"/>
      <c r="J76" s="72"/>
      <c r="K76" s="72"/>
      <c r="L76" s="70"/>
    </row>
    <row r="77" s="10" customFormat="1" ht="29.28" customHeight="1">
      <c r="B77" s="205"/>
      <c r="C77" s="206" t="s">
        <v>134</v>
      </c>
      <c r="D77" s="207" t="s">
        <v>63</v>
      </c>
      <c r="E77" s="207" t="s">
        <v>59</v>
      </c>
      <c r="F77" s="207" t="s">
        <v>135</v>
      </c>
      <c r="G77" s="207" t="s">
        <v>136</v>
      </c>
      <c r="H77" s="207" t="s">
        <v>137</v>
      </c>
      <c r="I77" s="208" t="s">
        <v>138</v>
      </c>
      <c r="J77" s="207" t="s">
        <v>112</v>
      </c>
      <c r="K77" s="209" t="s">
        <v>139</v>
      </c>
      <c r="L77" s="210"/>
      <c r="M77" s="100" t="s">
        <v>140</v>
      </c>
      <c r="N77" s="101" t="s">
        <v>48</v>
      </c>
      <c r="O77" s="101" t="s">
        <v>141</v>
      </c>
      <c r="P77" s="101" t="s">
        <v>142</v>
      </c>
      <c r="Q77" s="101" t="s">
        <v>143</v>
      </c>
      <c r="R77" s="101" t="s">
        <v>144</v>
      </c>
      <c r="S77" s="101" t="s">
        <v>145</v>
      </c>
      <c r="T77" s="102" t="s">
        <v>146</v>
      </c>
    </row>
    <row r="78" s="1" customFormat="1" ht="29.28" customHeight="1">
      <c r="B78" s="44"/>
      <c r="C78" s="106" t="s">
        <v>113</v>
      </c>
      <c r="D78" s="72"/>
      <c r="E78" s="72"/>
      <c r="F78" s="72"/>
      <c r="G78" s="72"/>
      <c r="H78" s="72"/>
      <c r="I78" s="201"/>
      <c r="J78" s="211">
        <f>BK78</f>
        <v>0</v>
      </c>
      <c r="K78" s="72"/>
      <c r="L78" s="70"/>
      <c r="M78" s="103"/>
      <c r="N78" s="104"/>
      <c r="O78" s="104"/>
      <c r="P78" s="212">
        <f>P79</f>
        <v>0</v>
      </c>
      <c r="Q78" s="104"/>
      <c r="R78" s="212">
        <f>R79</f>
        <v>0</v>
      </c>
      <c r="S78" s="104"/>
      <c r="T78" s="213">
        <f>T79</f>
        <v>0</v>
      </c>
      <c r="AT78" s="21" t="s">
        <v>77</v>
      </c>
      <c r="AU78" s="21" t="s">
        <v>114</v>
      </c>
      <c r="BK78" s="214">
        <f>BK79</f>
        <v>0</v>
      </c>
    </row>
    <row r="79" s="11" customFormat="1" ht="37.44" customHeight="1">
      <c r="B79" s="215"/>
      <c r="C79" s="216"/>
      <c r="D79" s="217" t="s">
        <v>77</v>
      </c>
      <c r="E79" s="218" t="s">
        <v>147</v>
      </c>
      <c r="F79" s="218" t="s">
        <v>1126</v>
      </c>
      <c r="G79" s="216"/>
      <c r="H79" s="216"/>
      <c r="I79" s="219"/>
      <c r="J79" s="220">
        <f>BK79</f>
        <v>0</v>
      </c>
      <c r="K79" s="216"/>
      <c r="L79" s="221"/>
      <c r="M79" s="222"/>
      <c r="N79" s="223"/>
      <c r="O79" s="223"/>
      <c r="P79" s="224">
        <f>P80</f>
        <v>0</v>
      </c>
      <c r="Q79" s="223"/>
      <c r="R79" s="224">
        <f>R80</f>
        <v>0</v>
      </c>
      <c r="S79" s="223"/>
      <c r="T79" s="225">
        <f>T80</f>
        <v>0</v>
      </c>
      <c r="AR79" s="226" t="s">
        <v>86</v>
      </c>
      <c r="AT79" s="227" t="s">
        <v>77</v>
      </c>
      <c r="AU79" s="227" t="s">
        <v>78</v>
      </c>
      <c r="AY79" s="226" t="s">
        <v>149</v>
      </c>
      <c r="BK79" s="228">
        <f>BK80</f>
        <v>0</v>
      </c>
    </row>
    <row r="80" s="11" customFormat="1" ht="19.92" customHeight="1">
      <c r="B80" s="215"/>
      <c r="C80" s="216"/>
      <c r="D80" s="217" t="s">
        <v>77</v>
      </c>
      <c r="E80" s="229" t="s">
        <v>350</v>
      </c>
      <c r="F80" s="229" t="s">
        <v>1127</v>
      </c>
      <c r="G80" s="216"/>
      <c r="H80" s="216"/>
      <c r="I80" s="219"/>
      <c r="J80" s="230">
        <f>BK80</f>
        <v>0</v>
      </c>
      <c r="K80" s="216"/>
      <c r="L80" s="221"/>
      <c r="M80" s="222"/>
      <c r="N80" s="223"/>
      <c r="O80" s="223"/>
      <c r="P80" s="224">
        <f>SUM(P81:P89)</f>
        <v>0</v>
      </c>
      <c r="Q80" s="223"/>
      <c r="R80" s="224">
        <f>SUM(R81:R89)</f>
        <v>0</v>
      </c>
      <c r="S80" s="223"/>
      <c r="T80" s="225">
        <f>SUM(T81:T89)</f>
        <v>0</v>
      </c>
      <c r="AR80" s="226" t="s">
        <v>86</v>
      </c>
      <c r="AT80" s="227" t="s">
        <v>77</v>
      </c>
      <c r="AU80" s="227" t="s">
        <v>86</v>
      </c>
      <c r="AY80" s="226" t="s">
        <v>149</v>
      </c>
      <c r="BK80" s="228">
        <f>SUM(BK81:BK89)</f>
        <v>0</v>
      </c>
    </row>
    <row r="81" s="1" customFormat="1" ht="16.5" customHeight="1">
      <c r="B81" s="44"/>
      <c r="C81" s="231" t="s">
        <v>86</v>
      </c>
      <c r="D81" s="231" t="s">
        <v>153</v>
      </c>
      <c r="E81" s="232" t="s">
        <v>1128</v>
      </c>
      <c r="F81" s="233" t="s">
        <v>1129</v>
      </c>
      <c r="G81" s="234" t="s">
        <v>1130</v>
      </c>
      <c r="H81" s="235">
        <v>1</v>
      </c>
      <c r="I81" s="236"/>
      <c r="J81" s="237">
        <f>ROUND(I81*H81,2)</f>
        <v>0</v>
      </c>
      <c r="K81" s="233" t="s">
        <v>21</v>
      </c>
      <c r="L81" s="70"/>
      <c r="M81" s="238" t="s">
        <v>21</v>
      </c>
      <c r="N81" s="239" t="s">
        <v>49</v>
      </c>
      <c r="O81" s="45"/>
      <c r="P81" s="240">
        <f>O81*H81</f>
        <v>0</v>
      </c>
      <c r="Q81" s="240">
        <v>0</v>
      </c>
      <c r="R81" s="240">
        <f>Q81*H81</f>
        <v>0</v>
      </c>
      <c r="S81" s="240">
        <v>0</v>
      </c>
      <c r="T81" s="241">
        <f>S81*H81</f>
        <v>0</v>
      </c>
      <c r="AR81" s="21" t="s">
        <v>157</v>
      </c>
      <c r="AT81" s="21" t="s">
        <v>153</v>
      </c>
      <c r="AU81" s="21" t="s">
        <v>88</v>
      </c>
      <c r="AY81" s="21" t="s">
        <v>149</v>
      </c>
      <c r="BE81" s="242">
        <f>IF(N81="základní",J81,0)</f>
        <v>0</v>
      </c>
      <c r="BF81" s="242">
        <f>IF(N81="snížená",J81,0)</f>
        <v>0</v>
      </c>
      <c r="BG81" s="242">
        <f>IF(N81="zákl. přenesená",J81,0)</f>
        <v>0</v>
      </c>
      <c r="BH81" s="242">
        <f>IF(N81="sníž. přenesená",J81,0)</f>
        <v>0</v>
      </c>
      <c r="BI81" s="242">
        <f>IF(N81="nulová",J81,0)</f>
        <v>0</v>
      </c>
      <c r="BJ81" s="21" t="s">
        <v>86</v>
      </c>
      <c r="BK81" s="242">
        <f>ROUND(I81*H81,2)</f>
        <v>0</v>
      </c>
      <c r="BL81" s="21" t="s">
        <v>157</v>
      </c>
      <c r="BM81" s="21" t="s">
        <v>1131</v>
      </c>
    </row>
    <row r="82" s="1" customFormat="1">
      <c r="B82" s="44"/>
      <c r="C82" s="72"/>
      <c r="D82" s="243" t="s">
        <v>159</v>
      </c>
      <c r="E82" s="72"/>
      <c r="F82" s="244" t="s">
        <v>1132</v>
      </c>
      <c r="G82" s="72"/>
      <c r="H82" s="72"/>
      <c r="I82" s="201"/>
      <c r="J82" s="72"/>
      <c r="K82" s="72"/>
      <c r="L82" s="70"/>
      <c r="M82" s="245"/>
      <c r="N82" s="45"/>
      <c r="O82" s="45"/>
      <c r="P82" s="45"/>
      <c r="Q82" s="45"/>
      <c r="R82" s="45"/>
      <c r="S82" s="45"/>
      <c r="T82" s="93"/>
      <c r="AT82" s="21" t="s">
        <v>159</v>
      </c>
      <c r="AU82" s="21" t="s">
        <v>88</v>
      </c>
    </row>
    <row r="83" s="1" customFormat="1" ht="38.25" customHeight="1">
      <c r="B83" s="44"/>
      <c r="C83" s="231" t="s">
        <v>88</v>
      </c>
      <c r="D83" s="231" t="s">
        <v>153</v>
      </c>
      <c r="E83" s="232" t="s">
        <v>1133</v>
      </c>
      <c r="F83" s="233" t="s">
        <v>1134</v>
      </c>
      <c r="G83" s="234" t="s">
        <v>1130</v>
      </c>
      <c r="H83" s="235">
        <v>1</v>
      </c>
      <c r="I83" s="236"/>
      <c r="J83" s="237">
        <f>ROUND(I83*H83,2)</f>
        <v>0</v>
      </c>
      <c r="K83" s="233" t="s">
        <v>21</v>
      </c>
      <c r="L83" s="70"/>
      <c r="M83" s="238" t="s">
        <v>21</v>
      </c>
      <c r="N83" s="239" t="s">
        <v>49</v>
      </c>
      <c r="O83" s="45"/>
      <c r="P83" s="240">
        <f>O83*H83</f>
        <v>0</v>
      </c>
      <c r="Q83" s="240">
        <v>0</v>
      </c>
      <c r="R83" s="240">
        <f>Q83*H83</f>
        <v>0</v>
      </c>
      <c r="S83" s="240">
        <v>0</v>
      </c>
      <c r="T83" s="241">
        <f>S83*H83</f>
        <v>0</v>
      </c>
      <c r="AR83" s="21" t="s">
        <v>157</v>
      </c>
      <c r="AT83" s="21" t="s">
        <v>153</v>
      </c>
      <c r="AU83" s="21" t="s">
        <v>88</v>
      </c>
      <c r="AY83" s="21" t="s">
        <v>149</v>
      </c>
      <c r="BE83" s="242">
        <f>IF(N83="základní",J83,0)</f>
        <v>0</v>
      </c>
      <c r="BF83" s="242">
        <f>IF(N83="snížená",J83,0)</f>
        <v>0</v>
      </c>
      <c r="BG83" s="242">
        <f>IF(N83="zákl. přenesená",J83,0)</f>
        <v>0</v>
      </c>
      <c r="BH83" s="242">
        <f>IF(N83="sníž. přenesená",J83,0)</f>
        <v>0</v>
      </c>
      <c r="BI83" s="242">
        <f>IF(N83="nulová",J83,0)</f>
        <v>0</v>
      </c>
      <c r="BJ83" s="21" t="s">
        <v>86</v>
      </c>
      <c r="BK83" s="242">
        <f>ROUND(I83*H83,2)</f>
        <v>0</v>
      </c>
      <c r="BL83" s="21" t="s">
        <v>157</v>
      </c>
      <c r="BM83" s="21" t="s">
        <v>1135</v>
      </c>
    </row>
    <row r="84" s="1" customFormat="1" ht="51" customHeight="1">
      <c r="B84" s="44"/>
      <c r="C84" s="231" t="s">
        <v>150</v>
      </c>
      <c r="D84" s="231" t="s">
        <v>153</v>
      </c>
      <c r="E84" s="232" t="s">
        <v>1136</v>
      </c>
      <c r="F84" s="233" t="s">
        <v>1137</v>
      </c>
      <c r="G84" s="234" t="s">
        <v>1130</v>
      </c>
      <c r="H84" s="235">
        <v>1</v>
      </c>
      <c r="I84" s="236"/>
      <c r="J84" s="237">
        <f>ROUND(I84*H84,2)</f>
        <v>0</v>
      </c>
      <c r="K84" s="233" t="s">
        <v>21</v>
      </c>
      <c r="L84" s="70"/>
      <c r="M84" s="238" t="s">
        <v>21</v>
      </c>
      <c r="N84" s="239" t="s">
        <v>49</v>
      </c>
      <c r="O84" s="45"/>
      <c r="P84" s="240">
        <f>O84*H84</f>
        <v>0</v>
      </c>
      <c r="Q84" s="240">
        <v>0</v>
      </c>
      <c r="R84" s="240">
        <f>Q84*H84</f>
        <v>0</v>
      </c>
      <c r="S84" s="240">
        <v>0</v>
      </c>
      <c r="T84" s="241">
        <f>S84*H84</f>
        <v>0</v>
      </c>
      <c r="AR84" s="21" t="s">
        <v>157</v>
      </c>
      <c r="AT84" s="21" t="s">
        <v>153</v>
      </c>
      <c r="AU84" s="21" t="s">
        <v>88</v>
      </c>
      <c r="AY84" s="21" t="s">
        <v>149</v>
      </c>
      <c r="BE84" s="242">
        <f>IF(N84="základní",J84,0)</f>
        <v>0</v>
      </c>
      <c r="BF84" s="242">
        <f>IF(N84="snížená",J84,0)</f>
        <v>0</v>
      </c>
      <c r="BG84" s="242">
        <f>IF(N84="zákl. přenesená",J84,0)</f>
        <v>0</v>
      </c>
      <c r="BH84" s="242">
        <f>IF(N84="sníž. přenesená",J84,0)</f>
        <v>0</v>
      </c>
      <c r="BI84" s="242">
        <f>IF(N84="nulová",J84,0)</f>
        <v>0</v>
      </c>
      <c r="BJ84" s="21" t="s">
        <v>86</v>
      </c>
      <c r="BK84" s="242">
        <f>ROUND(I84*H84,2)</f>
        <v>0</v>
      </c>
      <c r="BL84" s="21" t="s">
        <v>157</v>
      </c>
      <c r="BM84" s="21" t="s">
        <v>1138</v>
      </c>
    </row>
    <row r="85" s="1" customFormat="1" ht="16.5" customHeight="1">
      <c r="B85" s="44"/>
      <c r="C85" s="231" t="s">
        <v>157</v>
      </c>
      <c r="D85" s="231" t="s">
        <v>153</v>
      </c>
      <c r="E85" s="232" t="s">
        <v>1139</v>
      </c>
      <c r="F85" s="233" t="s">
        <v>1140</v>
      </c>
      <c r="G85" s="234" t="s">
        <v>1130</v>
      </c>
      <c r="H85" s="235">
        <v>1</v>
      </c>
      <c r="I85" s="236"/>
      <c r="J85" s="237">
        <f>ROUND(I85*H85,2)</f>
        <v>0</v>
      </c>
      <c r="K85" s="233" t="s">
        <v>21</v>
      </c>
      <c r="L85" s="70"/>
      <c r="M85" s="238" t="s">
        <v>21</v>
      </c>
      <c r="N85" s="239" t="s">
        <v>49</v>
      </c>
      <c r="O85" s="45"/>
      <c r="P85" s="240">
        <f>O85*H85</f>
        <v>0</v>
      </c>
      <c r="Q85" s="240">
        <v>0</v>
      </c>
      <c r="R85" s="240">
        <f>Q85*H85</f>
        <v>0</v>
      </c>
      <c r="S85" s="240">
        <v>0</v>
      </c>
      <c r="T85" s="241">
        <f>S85*H85</f>
        <v>0</v>
      </c>
      <c r="AR85" s="21" t="s">
        <v>157</v>
      </c>
      <c r="AT85" s="21" t="s">
        <v>153</v>
      </c>
      <c r="AU85" s="21" t="s">
        <v>88</v>
      </c>
      <c r="AY85" s="21" t="s">
        <v>149</v>
      </c>
      <c r="BE85" s="242">
        <f>IF(N85="základní",J85,0)</f>
        <v>0</v>
      </c>
      <c r="BF85" s="242">
        <f>IF(N85="snížená",J85,0)</f>
        <v>0</v>
      </c>
      <c r="BG85" s="242">
        <f>IF(N85="zákl. přenesená",J85,0)</f>
        <v>0</v>
      </c>
      <c r="BH85" s="242">
        <f>IF(N85="sníž. přenesená",J85,0)</f>
        <v>0</v>
      </c>
      <c r="BI85" s="242">
        <f>IF(N85="nulová",J85,0)</f>
        <v>0</v>
      </c>
      <c r="BJ85" s="21" t="s">
        <v>86</v>
      </c>
      <c r="BK85" s="242">
        <f>ROUND(I85*H85,2)</f>
        <v>0</v>
      </c>
      <c r="BL85" s="21" t="s">
        <v>157</v>
      </c>
      <c r="BM85" s="21" t="s">
        <v>1141</v>
      </c>
    </row>
    <row r="86" s="1" customFormat="1" ht="51" customHeight="1">
      <c r="B86" s="44"/>
      <c r="C86" s="231" t="s">
        <v>850</v>
      </c>
      <c r="D86" s="231" t="s">
        <v>153</v>
      </c>
      <c r="E86" s="232" t="s">
        <v>1142</v>
      </c>
      <c r="F86" s="233" t="s">
        <v>1143</v>
      </c>
      <c r="G86" s="234" t="s">
        <v>1130</v>
      </c>
      <c r="H86" s="235">
        <v>1</v>
      </c>
      <c r="I86" s="236"/>
      <c r="J86" s="237">
        <f>ROUND(I86*H86,2)</f>
        <v>0</v>
      </c>
      <c r="K86" s="233" t="s">
        <v>21</v>
      </c>
      <c r="L86" s="70"/>
      <c r="M86" s="238" t="s">
        <v>21</v>
      </c>
      <c r="N86" s="239" t="s">
        <v>49</v>
      </c>
      <c r="O86" s="45"/>
      <c r="P86" s="240">
        <f>O86*H86</f>
        <v>0</v>
      </c>
      <c r="Q86" s="240">
        <v>0</v>
      </c>
      <c r="R86" s="240">
        <f>Q86*H86</f>
        <v>0</v>
      </c>
      <c r="S86" s="240">
        <v>0</v>
      </c>
      <c r="T86" s="241">
        <f>S86*H86</f>
        <v>0</v>
      </c>
      <c r="AR86" s="21" t="s">
        <v>157</v>
      </c>
      <c r="AT86" s="21" t="s">
        <v>153</v>
      </c>
      <c r="AU86" s="21" t="s">
        <v>88</v>
      </c>
      <c r="AY86" s="21" t="s">
        <v>149</v>
      </c>
      <c r="BE86" s="242">
        <f>IF(N86="základní",J86,0)</f>
        <v>0</v>
      </c>
      <c r="BF86" s="242">
        <f>IF(N86="snížená",J86,0)</f>
        <v>0</v>
      </c>
      <c r="BG86" s="242">
        <f>IF(N86="zákl. přenesená",J86,0)</f>
        <v>0</v>
      </c>
      <c r="BH86" s="242">
        <f>IF(N86="sníž. přenesená",J86,0)</f>
        <v>0</v>
      </c>
      <c r="BI86" s="242">
        <f>IF(N86="nulová",J86,0)</f>
        <v>0</v>
      </c>
      <c r="BJ86" s="21" t="s">
        <v>86</v>
      </c>
      <c r="BK86" s="242">
        <f>ROUND(I86*H86,2)</f>
        <v>0</v>
      </c>
      <c r="BL86" s="21" t="s">
        <v>157</v>
      </c>
      <c r="BM86" s="21" t="s">
        <v>1144</v>
      </c>
    </row>
    <row r="87" s="1" customFormat="1" ht="51" customHeight="1">
      <c r="B87" s="44"/>
      <c r="C87" s="231" t="s">
        <v>205</v>
      </c>
      <c r="D87" s="231" t="s">
        <v>153</v>
      </c>
      <c r="E87" s="232" t="s">
        <v>1145</v>
      </c>
      <c r="F87" s="233" t="s">
        <v>1146</v>
      </c>
      <c r="G87" s="234" t="s">
        <v>1130</v>
      </c>
      <c r="H87" s="235">
        <v>1</v>
      </c>
      <c r="I87" s="236"/>
      <c r="J87" s="237">
        <f>ROUND(I87*H87,2)</f>
        <v>0</v>
      </c>
      <c r="K87" s="233" t="s">
        <v>21</v>
      </c>
      <c r="L87" s="70"/>
      <c r="M87" s="238" t="s">
        <v>21</v>
      </c>
      <c r="N87" s="239" t="s">
        <v>49</v>
      </c>
      <c r="O87" s="45"/>
      <c r="P87" s="240">
        <f>O87*H87</f>
        <v>0</v>
      </c>
      <c r="Q87" s="240">
        <v>0</v>
      </c>
      <c r="R87" s="240">
        <f>Q87*H87</f>
        <v>0</v>
      </c>
      <c r="S87" s="240">
        <v>0</v>
      </c>
      <c r="T87" s="241">
        <f>S87*H87</f>
        <v>0</v>
      </c>
      <c r="AR87" s="21" t="s">
        <v>157</v>
      </c>
      <c r="AT87" s="21" t="s">
        <v>153</v>
      </c>
      <c r="AU87" s="21" t="s">
        <v>88</v>
      </c>
      <c r="AY87" s="21" t="s">
        <v>149</v>
      </c>
      <c r="BE87" s="242">
        <f>IF(N87="základní",J87,0)</f>
        <v>0</v>
      </c>
      <c r="BF87" s="242">
        <f>IF(N87="snížená",J87,0)</f>
        <v>0</v>
      </c>
      <c r="BG87" s="242">
        <f>IF(N87="zákl. přenesená",J87,0)</f>
        <v>0</v>
      </c>
      <c r="BH87" s="242">
        <f>IF(N87="sníž. přenesená",J87,0)</f>
        <v>0</v>
      </c>
      <c r="BI87" s="242">
        <f>IF(N87="nulová",J87,0)</f>
        <v>0</v>
      </c>
      <c r="BJ87" s="21" t="s">
        <v>86</v>
      </c>
      <c r="BK87" s="242">
        <f>ROUND(I87*H87,2)</f>
        <v>0</v>
      </c>
      <c r="BL87" s="21" t="s">
        <v>157</v>
      </c>
      <c r="BM87" s="21" t="s">
        <v>1147</v>
      </c>
    </row>
    <row r="88" s="1" customFormat="1" ht="16.5" customHeight="1">
      <c r="B88" s="44"/>
      <c r="C88" s="231" t="s">
        <v>248</v>
      </c>
      <c r="D88" s="231" t="s">
        <v>153</v>
      </c>
      <c r="E88" s="232" t="s">
        <v>1148</v>
      </c>
      <c r="F88" s="233" t="s">
        <v>1149</v>
      </c>
      <c r="G88" s="234" t="s">
        <v>1130</v>
      </c>
      <c r="H88" s="235">
        <v>1</v>
      </c>
      <c r="I88" s="236"/>
      <c r="J88" s="237">
        <f>ROUND(I88*H88,2)</f>
        <v>0</v>
      </c>
      <c r="K88" s="233" t="s">
        <v>21</v>
      </c>
      <c r="L88" s="70"/>
      <c r="M88" s="238" t="s">
        <v>21</v>
      </c>
      <c r="N88" s="239" t="s">
        <v>49</v>
      </c>
      <c r="O88" s="45"/>
      <c r="P88" s="240">
        <f>O88*H88</f>
        <v>0</v>
      </c>
      <c r="Q88" s="240">
        <v>0</v>
      </c>
      <c r="R88" s="240">
        <f>Q88*H88</f>
        <v>0</v>
      </c>
      <c r="S88" s="240">
        <v>0</v>
      </c>
      <c r="T88" s="241">
        <f>S88*H88</f>
        <v>0</v>
      </c>
      <c r="AR88" s="21" t="s">
        <v>157</v>
      </c>
      <c r="AT88" s="21" t="s">
        <v>153</v>
      </c>
      <c r="AU88" s="21" t="s">
        <v>88</v>
      </c>
      <c r="AY88" s="21" t="s">
        <v>149</v>
      </c>
      <c r="BE88" s="242">
        <f>IF(N88="základní",J88,0)</f>
        <v>0</v>
      </c>
      <c r="BF88" s="242">
        <f>IF(N88="snížená",J88,0)</f>
        <v>0</v>
      </c>
      <c r="BG88" s="242">
        <f>IF(N88="zákl. přenesená",J88,0)</f>
        <v>0</v>
      </c>
      <c r="BH88" s="242">
        <f>IF(N88="sníž. přenesená",J88,0)</f>
        <v>0</v>
      </c>
      <c r="BI88" s="242">
        <f>IF(N88="nulová",J88,0)</f>
        <v>0</v>
      </c>
      <c r="BJ88" s="21" t="s">
        <v>86</v>
      </c>
      <c r="BK88" s="242">
        <f>ROUND(I88*H88,2)</f>
        <v>0</v>
      </c>
      <c r="BL88" s="21" t="s">
        <v>157</v>
      </c>
      <c r="BM88" s="21" t="s">
        <v>1150</v>
      </c>
    </row>
    <row r="89" s="1" customFormat="1" ht="16.5" customHeight="1">
      <c r="B89" s="44"/>
      <c r="C89" s="231" t="s">
        <v>152</v>
      </c>
      <c r="D89" s="231" t="s">
        <v>153</v>
      </c>
      <c r="E89" s="232" t="s">
        <v>1151</v>
      </c>
      <c r="F89" s="233" t="s">
        <v>1152</v>
      </c>
      <c r="G89" s="234" t="s">
        <v>1130</v>
      </c>
      <c r="H89" s="235">
        <v>1</v>
      </c>
      <c r="I89" s="236"/>
      <c r="J89" s="237">
        <f>ROUND(I89*H89,2)</f>
        <v>0</v>
      </c>
      <c r="K89" s="233" t="s">
        <v>21</v>
      </c>
      <c r="L89" s="70"/>
      <c r="M89" s="238" t="s">
        <v>21</v>
      </c>
      <c r="N89" s="256" t="s">
        <v>49</v>
      </c>
      <c r="O89" s="257"/>
      <c r="P89" s="258">
        <f>O89*H89</f>
        <v>0</v>
      </c>
      <c r="Q89" s="258">
        <v>0</v>
      </c>
      <c r="R89" s="258">
        <f>Q89*H89</f>
        <v>0</v>
      </c>
      <c r="S89" s="258">
        <v>0</v>
      </c>
      <c r="T89" s="259">
        <f>S89*H89</f>
        <v>0</v>
      </c>
      <c r="AR89" s="21" t="s">
        <v>157</v>
      </c>
      <c r="AT89" s="21" t="s">
        <v>153</v>
      </c>
      <c r="AU89" s="21" t="s">
        <v>88</v>
      </c>
      <c r="AY89" s="21" t="s">
        <v>149</v>
      </c>
      <c r="BE89" s="242">
        <f>IF(N89="základní",J89,0)</f>
        <v>0</v>
      </c>
      <c r="BF89" s="242">
        <f>IF(N89="snížená",J89,0)</f>
        <v>0</v>
      </c>
      <c r="BG89" s="242">
        <f>IF(N89="zákl. přenesená",J89,0)</f>
        <v>0</v>
      </c>
      <c r="BH89" s="242">
        <f>IF(N89="sníž. přenesená",J89,0)</f>
        <v>0</v>
      </c>
      <c r="BI89" s="242">
        <f>IF(N89="nulová",J89,0)</f>
        <v>0</v>
      </c>
      <c r="BJ89" s="21" t="s">
        <v>86</v>
      </c>
      <c r="BK89" s="242">
        <f>ROUND(I89*H89,2)</f>
        <v>0</v>
      </c>
      <c r="BL89" s="21" t="s">
        <v>157</v>
      </c>
      <c r="BM89" s="21" t="s">
        <v>1153</v>
      </c>
    </row>
    <row r="90" s="1" customFormat="1" ht="6.96" customHeight="1">
      <c r="B90" s="65"/>
      <c r="C90" s="66"/>
      <c r="D90" s="66"/>
      <c r="E90" s="66"/>
      <c r="F90" s="66"/>
      <c r="G90" s="66"/>
      <c r="H90" s="66"/>
      <c r="I90" s="176"/>
      <c r="J90" s="66"/>
      <c r="K90" s="66"/>
      <c r="L90" s="70"/>
    </row>
  </sheetData>
  <sheetProtection sheet="1" autoFilter="0" formatColumns="0" formatRows="0" objects="1" scenarios="1" spinCount="100000" saltValue="JBI+KQz67ArYAS1OMX2I21FazK0UnK+A4VJZvmu6igsMfGWM3Z6m+BgvLnEBo3EMKI0vws1wU+NJjmTwrcL6zw==" hashValue="jAPJnhsobPqV0aXWZ5gDWu2kaHjuO5qBJ5mGm0BHp6P4mlvfouCoSqIYLfCrQbvWPFMdh7nq1k7CIVaVpt7Nbw==" algorithmName="SHA-512" password="CC35"/>
  <autoFilter ref="C77:K89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2" customWidth="1"/>
    <col min="2" max="2" width="1.664063" style="262" customWidth="1"/>
    <col min="3" max="4" width="5" style="262" customWidth="1"/>
    <col min="5" max="5" width="11.67" style="262" customWidth="1"/>
    <col min="6" max="6" width="9.17" style="262" customWidth="1"/>
    <col min="7" max="7" width="5" style="262" customWidth="1"/>
    <col min="8" max="8" width="77.83" style="262" customWidth="1"/>
    <col min="9" max="10" width="20" style="262" customWidth="1"/>
    <col min="11" max="11" width="1.664063" style="262" customWidth="1"/>
  </cols>
  <sheetData>
    <row r="1" ht="37.5" customHeight="1"/>
    <row r="2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2" customFormat="1" ht="45" customHeight="1">
      <c r="B3" s="266"/>
      <c r="C3" s="267" t="s">
        <v>1154</v>
      </c>
      <c r="D3" s="267"/>
      <c r="E3" s="267"/>
      <c r="F3" s="267"/>
      <c r="G3" s="267"/>
      <c r="H3" s="267"/>
      <c r="I3" s="267"/>
      <c r="J3" s="267"/>
      <c r="K3" s="268"/>
    </row>
    <row r="4" ht="25.5" customHeight="1">
      <c r="B4" s="269"/>
      <c r="C4" s="270" t="s">
        <v>1155</v>
      </c>
      <c r="D4" s="270"/>
      <c r="E4" s="270"/>
      <c r="F4" s="270"/>
      <c r="G4" s="270"/>
      <c r="H4" s="270"/>
      <c r="I4" s="270"/>
      <c r="J4" s="270"/>
      <c r="K4" s="271"/>
    </row>
    <row r="5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ht="15" customHeight="1">
      <c r="B6" s="269"/>
      <c r="C6" s="273" t="s">
        <v>1156</v>
      </c>
      <c r="D6" s="273"/>
      <c r="E6" s="273"/>
      <c r="F6" s="273"/>
      <c r="G6" s="273"/>
      <c r="H6" s="273"/>
      <c r="I6" s="273"/>
      <c r="J6" s="273"/>
      <c r="K6" s="271"/>
    </row>
    <row r="7" ht="15" customHeight="1">
      <c r="B7" s="274"/>
      <c r="C7" s="273" t="s">
        <v>1157</v>
      </c>
      <c r="D7" s="273"/>
      <c r="E7" s="273"/>
      <c r="F7" s="273"/>
      <c r="G7" s="273"/>
      <c r="H7" s="273"/>
      <c r="I7" s="273"/>
      <c r="J7" s="273"/>
      <c r="K7" s="271"/>
    </row>
    <row r="8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ht="15" customHeight="1">
      <c r="B9" s="274"/>
      <c r="C9" s="273" t="s">
        <v>1158</v>
      </c>
      <c r="D9" s="273"/>
      <c r="E9" s="273"/>
      <c r="F9" s="273"/>
      <c r="G9" s="273"/>
      <c r="H9" s="273"/>
      <c r="I9" s="273"/>
      <c r="J9" s="273"/>
      <c r="K9" s="271"/>
    </row>
    <row r="10" ht="15" customHeight="1">
      <c r="B10" s="274"/>
      <c r="C10" s="273"/>
      <c r="D10" s="273" t="s">
        <v>1159</v>
      </c>
      <c r="E10" s="273"/>
      <c r="F10" s="273"/>
      <c r="G10" s="273"/>
      <c r="H10" s="273"/>
      <c r="I10" s="273"/>
      <c r="J10" s="273"/>
      <c r="K10" s="271"/>
    </row>
    <row r="11" ht="15" customHeight="1">
      <c r="B11" s="274"/>
      <c r="C11" s="275"/>
      <c r="D11" s="273" t="s">
        <v>1160</v>
      </c>
      <c r="E11" s="273"/>
      <c r="F11" s="273"/>
      <c r="G11" s="273"/>
      <c r="H11" s="273"/>
      <c r="I11" s="273"/>
      <c r="J11" s="273"/>
      <c r="K11" s="271"/>
    </row>
    <row r="12" ht="12.75" customHeight="1">
      <c r="B12" s="274"/>
      <c r="C12" s="275"/>
      <c r="D12" s="275"/>
      <c r="E12" s="275"/>
      <c r="F12" s="275"/>
      <c r="G12" s="275"/>
      <c r="H12" s="275"/>
      <c r="I12" s="275"/>
      <c r="J12" s="275"/>
      <c r="K12" s="271"/>
    </row>
    <row r="13" ht="15" customHeight="1">
      <c r="B13" s="274"/>
      <c r="C13" s="275"/>
      <c r="D13" s="273" t="s">
        <v>1161</v>
      </c>
      <c r="E13" s="273"/>
      <c r="F13" s="273"/>
      <c r="G13" s="273"/>
      <c r="H13" s="273"/>
      <c r="I13" s="273"/>
      <c r="J13" s="273"/>
      <c r="K13" s="271"/>
    </row>
    <row r="14" ht="15" customHeight="1">
      <c r="B14" s="274"/>
      <c r="C14" s="275"/>
      <c r="D14" s="273" t="s">
        <v>1162</v>
      </c>
      <c r="E14" s="273"/>
      <c r="F14" s="273"/>
      <c r="G14" s="273"/>
      <c r="H14" s="273"/>
      <c r="I14" s="273"/>
      <c r="J14" s="273"/>
      <c r="K14" s="271"/>
    </row>
    <row r="15" ht="15" customHeight="1">
      <c r="B15" s="274"/>
      <c r="C15" s="275"/>
      <c r="D15" s="273" t="s">
        <v>1163</v>
      </c>
      <c r="E15" s="273"/>
      <c r="F15" s="273"/>
      <c r="G15" s="273"/>
      <c r="H15" s="273"/>
      <c r="I15" s="273"/>
      <c r="J15" s="273"/>
      <c r="K15" s="271"/>
    </row>
    <row r="16" ht="15" customHeight="1">
      <c r="B16" s="274"/>
      <c r="C16" s="275"/>
      <c r="D16" s="275"/>
      <c r="E16" s="276" t="s">
        <v>85</v>
      </c>
      <c r="F16" s="273" t="s">
        <v>1164</v>
      </c>
      <c r="G16" s="273"/>
      <c r="H16" s="273"/>
      <c r="I16" s="273"/>
      <c r="J16" s="273"/>
      <c r="K16" s="271"/>
    </row>
    <row r="17" ht="15" customHeight="1">
      <c r="B17" s="274"/>
      <c r="C17" s="275"/>
      <c r="D17" s="275"/>
      <c r="E17" s="276" t="s">
        <v>1165</v>
      </c>
      <c r="F17" s="273" t="s">
        <v>1166</v>
      </c>
      <c r="G17" s="273"/>
      <c r="H17" s="273"/>
      <c r="I17" s="273"/>
      <c r="J17" s="273"/>
      <c r="K17" s="271"/>
    </row>
    <row r="18" ht="15" customHeight="1">
      <c r="B18" s="274"/>
      <c r="C18" s="275"/>
      <c r="D18" s="275"/>
      <c r="E18" s="276" t="s">
        <v>1167</v>
      </c>
      <c r="F18" s="273" t="s">
        <v>1168</v>
      </c>
      <c r="G18" s="273"/>
      <c r="H18" s="273"/>
      <c r="I18" s="273"/>
      <c r="J18" s="273"/>
      <c r="K18" s="271"/>
    </row>
    <row r="19" ht="15" customHeight="1">
      <c r="B19" s="274"/>
      <c r="C19" s="275"/>
      <c r="D19" s="275"/>
      <c r="E19" s="276" t="s">
        <v>1169</v>
      </c>
      <c r="F19" s="273" t="s">
        <v>1170</v>
      </c>
      <c r="G19" s="273"/>
      <c r="H19" s="273"/>
      <c r="I19" s="273"/>
      <c r="J19" s="273"/>
      <c r="K19" s="271"/>
    </row>
    <row r="20" ht="15" customHeight="1">
      <c r="B20" s="274"/>
      <c r="C20" s="275"/>
      <c r="D20" s="275"/>
      <c r="E20" s="276" t="s">
        <v>1171</v>
      </c>
      <c r="F20" s="273" t="s">
        <v>1029</v>
      </c>
      <c r="G20" s="273"/>
      <c r="H20" s="273"/>
      <c r="I20" s="273"/>
      <c r="J20" s="273"/>
      <c r="K20" s="271"/>
    </row>
    <row r="21" ht="15" customHeight="1">
      <c r="B21" s="274"/>
      <c r="C21" s="275"/>
      <c r="D21" s="275"/>
      <c r="E21" s="276" t="s">
        <v>94</v>
      </c>
      <c r="F21" s="273" t="s">
        <v>1172</v>
      </c>
      <c r="G21" s="273"/>
      <c r="H21" s="273"/>
      <c r="I21" s="273"/>
      <c r="J21" s="273"/>
      <c r="K21" s="271"/>
    </row>
    <row r="22" ht="12.75" customHeight="1">
      <c r="B22" s="274"/>
      <c r="C22" s="275"/>
      <c r="D22" s="275"/>
      <c r="E22" s="275"/>
      <c r="F22" s="275"/>
      <c r="G22" s="275"/>
      <c r="H22" s="275"/>
      <c r="I22" s="275"/>
      <c r="J22" s="275"/>
      <c r="K22" s="271"/>
    </row>
    <row r="23" ht="15" customHeight="1">
      <c r="B23" s="274"/>
      <c r="C23" s="273" t="s">
        <v>1173</v>
      </c>
      <c r="D23" s="273"/>
      <c r="E23" s="273"/>
      <c r="F23" s="273"/>
      <c r="G23" s="273"/>
      <c r="H23" s="273"/>
      <c r="I23" s="273"/>
      <c r="J23" s="273"/>
      <c r="K23" s="271"/>
    </row>
    <row r="24" ht="15" customHeight="1">
      <c r="B24" s="274"/>
      <c r="C24" s="273" t="s">
        <v>1174</v>
      </c>
      <c r="D24" s="273"/>
      <c r="E24" s="273"/>
      <c r="F24" s="273"/>
      <c r="G24" s="273"/>
      <c r="H24" s="273"/>
      <c r="I24" s="273"/>
      <c r="J24" s="273"/>
      <c r="K24" s="271"/>
    </row>
    <row r="25" ht="15" customHeight="1">
      <c r="B25" s="274"/>
      <c r="C25" s="273"/>
      <c r="D25" s="273" t="s">
        <v>1175</v>
      </c>
      <c r="E25" s="273"/>
      <c r="F25" s="273"/>
      <c r="G25" s="273"/>
      <c r="H25" s="273"/>
      <c r="I25" s="273"/>
      <c r="J25" s="273"/>
      <c r="K25" s="271"/>
    </row>
    <row r="26" ht="15" customHeight="1">
      <c r="B26" s="274"/>
      <c r="C26" s="275"/>
      <c r="D26" s="273" t="s">
        <v>1176</v>
      </c>
      <c r="E26" s="273"/>
      <c r="F26" s="273"/>
      <c r="G26" s="273"/>
      <c r="H26" s="273"/>
      <c r="I26" s="273"/>
      <c r="J26" s="273"/>
      <c r="K26" s="271"/>
    </row>
    <row r="27" ht="12.75" customHeight="1">
      <c r="B27" s="274"/>
      <c r="C27" s="275"/>
      <c r="D27" s="275"/>
      <c r="E27" s="275"/>
      <c r="F27" s="275"/>
      <c r="G27" s="275"/>
      <c r="H27" s="275"/>
      <c r="I27" s="275"/>
      <c r="J27" s="275"/>
      <c r="K27" s="271"/>
    </row>
    <row r="28" ht="15" customHeight="1">
      <c r="B28" s="274"/>
      <c r="C28" s="275"/>
      <c r="D28" s="273" t="s">
        <v>1177</v>
      </c>
      <c r="E28" s="273"/>
      <c r="F28" s="273"/>
      <c r="G28" s="273"/>
      <c r="H28" s="273"/>
      <c r="I28" s="273"/>
      <c r="J28" s="273"/>
      <c r="K28" s="271"/>
    </row>
    <row r="29" ht="15" customHeight="1">
      <c r="B29" s="274"/>
      <c r="C29" s="275"/>
      <c r="D29" s="273" t="s">
        <v>1178</v>
      </c>
      <c r="E29" s="273"/>
      <c r="F29" s="273"/>
      <c r="G29" s="273"/>
      <c r="H29" s="273"/>
      <c r="I29" s="273"/>
      <c r="J29" s="273"/>
      <c r="K29" s="271"/>
    </row>
    <row r="30" ht="12.75" customHeight="1">
      <c r="B30" s="274"/>
      <c r="C30" s="275"/>
      <c r="D30" s="275"/>
      <c r="E30" s="275"/>
      <c r="F30" s="275"/>
      <c r="G30" s="275"/>
      <c r="H30" s="275"/>
      <c r="I30" s="275"/>
      <c r="J30" s="275"/>
      <c r="K30" s="271"/>
    </row>
    <row r="31" ht="15" customHeight="1">
      <c r="B31" s="274"/>
      <c r="C31" s="275"/>
      <c r="D31" s="273" t="s">
        <v>1179</v>
      </c>
      <c r="E31" s="273"/>
      <c r="F31" s="273"/>
      <c r="G31" s="273"/>
      <c r="H31" s="273"/>
      <c r="I31" s="273"/>
      <c r="J31" s="273"/>
      <c r="K31" s="271"/>
    </row>
    <row r="32" ht="15" customHeight="1">
      <c r="B32" s="274"/>
      <c r="C32" s="275"/>
      <c r="D32" s="273" t="s">
        <v>1180</v>
      </c>
      <c r="E32" s="273"/>
      <c r="F32" s="273"/>
      <c r="G32" s="273"/>
      <c r="H32" s="273"/>
      <c r="I32" s="273"/>
      <c r="J32" s="273"/>
      <c r="K32" s="271"/>
    </row>
    <row r="33" ht="15" customHeight="1">
      <c r="B33" s="274"/>
      <c r="C33" s="275"/>
      <c r="D33" s="273" t="s">
        <v>1181</v>
      </c>
      <c r="E33" s="273"/>
      <c r="F33" s="273"/>
      <c r="G33" s="273"/>
      <c r="H33" s="273"/>
      <c r="I33" s="273"/>
      <c r="J33" s="273"/>
      <c r="K33" s="271"/>
    </row>
    <row r="34" ht="15" customHeight="1">
      <c r="B34" s="274"/>
      <c r="C34" s="275"/>
      <c r="D34" s="273"/>
      <c r="E34" s="277" t="s">
        <v>134</v>
      </c>
      <c r="F34" s="273"/>
      <c r="G34" s="273" t="s">
        <v>1182</v>
      </c>
      <c r="H34" s="273"/>
      <c r="I34" s="273"/>
      <c r="J34" s="273"/>
      <c r="K34" s="271"/>
    </row>
    <row r="35" ht="30.75" customHeight="1">
      <c r="B35" s="274"/>
      <c r="C35" s="275"/>
      <c r="D35" s="273"/>
      <c r="E35" s="277" t="s">
        <v>1183</v>
      </c>
      <c r="F35" s="273"/>
      <c r="G35" s="273" t="s">
        <v>1184</v>
      </c>
      <c r="H35" s="273"/>
      <c r="I35" s="273"/>
      <c r="J35" s="273"/>
      <c r="K35" s="271"/>
    </row>
    <row r="36" ht="15" customHeight="1">
      <c r="B36" s="274"/>
      <c r="C36" s="275"/>
      <c r="D36" s="273"/>
      <c r="E36" s="277" t="s">
        <v>59</v>
      </c>
      <c r="F36" s="273"/>
      <c r="G36" s="273" t="s">
        <v>1185</v>
      </c>
      <c r="H36" s="273"/>
      <c r="I36" s="273"/>
      <c r="J36" s="273"/>
      <c r="K36" s="271"/>
    </row>
    <row r="37" ht="15" customHeight="1">
      <c r="B37" s="274"/>
      <c r="C37" s="275"/>
      <c r="D37" s="273"/>
      <c r="E37" s="277" t="s">
        <v>135</v>
      </c>
      <c r="F37" s="273"/>
      <c r="G37" s="273" t="s">
        <v>1186</v>
      </c>
      <c r="H37" s="273"/>
      <c r="I37" s="273"/>
      <c r="J37" s="273"/>
      <c r="K37" s="271"/>
    </row>
    <row r="38" ht="15" customHeight="1">
      <c r="B38" s="274"/>
      <c r="C38" s="275"/>
      <c r="D38" s="273"/>
      <c r="E38" s="277" t="s">
        <v>136</v>
      </c>
      <c r="F38" s="273"/>
      <c r="G38" s="273" t="s">
        <v>1187</v>
      </c>
      <c r="H38" s="273"/>
      <c r="I38" s="273"/>
      <c r="J38" s="273"/>
      <c r="K38" s="271"/>
    </row>
    <row r="39" ht="15" customHeight="1">
      <c r="B39" s="274"/>
      <c r="C39" s="275"/>
      <c r="D39" s="273"/>
      <c r="E39" s="277" t="s">
        <v>137</v>
      </c>
      <c r="F39" s="273"/>
      <c r="G39" s="273" t="s">
        <v>1188</v>
      </c>
      <c r="H39" s="273"/>
      <c r="I39" s="273"/>
      <c r="J39" s="273"/>
      <c r="K39" s="271"/>
    </row>
    <row r="40" ht="15" customHeight="1">
      <c r="B40" s="274"/>
      <c r="C40" s="275"/>
      <c r="D40" s="273"/>
      <c r="E40" s="277" t="s">
        <v>1189</v>
      </c>
      <c r="F40" s="273"/>
      <c r="G40" s="273" t="s">
        <v>1190</v>
      </c>
      <c r="H40" s="273"/>
      <c r="I40" s="273"/>
      <c r="J40" s="273"/>
      <c r="K40" s="271"/>
    </row>
    <row r="41" ht="15" customHeight="1">
      <c r="B41" s="274"/>
      <c r="C41" s="275"/>
      <c r="D41" s="273"/>
      <c r="E41" s="277"/>
      <c r="F41" s="273"/>
      <c r="G41" s="273" t="s">
        <v>1191</v>
      </c>
      <c r="H41" s="273"/>
      <c r="I41" s="273"/>
      <c r="J41" s="273"/>
      <c r="K41" s="271"/>
    </row>
    <row r="42" ht="15" customHeight="1">
      <c r="B42" s="274"/>
      <c r="C42" s="275"/>
      <c r="D42" s="273"/>
      <c r="E42" s="277" t="s">
        <v>1192</v>
      </c>
      <c r="F42" s="273"/>
      <c r="G42" s="273" t="s">
        <v>1193</v>
      </c>
      <c r="H42" s="273"/>
      <c r="I42" s="273"/>
      <c r="J42" s="273"/>
      <c r="K42" s="271"/>
    </row>
    <row r="43" ht="15" customHeight="1">
      <c r="B43" s="274"/>
      <c r="C43" s="275"/>
      <c r="D43" s="273"/>
      <c r="E43" s="277" t="s">
        <v>139</v>
      </c>
      <c r="F43" s="273"/>
      <c r="G43" s="273" t="s">
        <v>1194</v>
      </c>
      <c r="H43" s="273"/>
      <c r="I43" s="273"/>
      <c r="J43" s="273"/>
      <c r="K43" s="271"/>
    </row>
    <row r="44" ht="12.75" customHeight="1">
      <c r="B44" s="274"/>
      <c r="C44" s="275"/>
      <c r="D44" s="273"/>
      <c r="E44" s="273"/>
      <c r="F44" s="273"/>
      <c r="G44" s="273"/>
      <c r="H44" s="273"/>
      <c r="I44" s="273"/>
      <c r="J44" s="273"/>
      <c r="K44" s="271"/>
    </row>
    <row r="45" ht="15" customHeight="1">
      <c r="B45" s="274"/>
      <c r="C45" s="275"/>
      <c r="D45" s="273" t="s">
        <v>1195</v>
      </c>
      <c r="E45" s="273"/>
      <c r="F45" s="273"/>
      <c r="G45" s="273"/>
      <c r="H45" s="273"/>
      <c r="I45" s="273"/>
      <c r="J45" s="273"/>
      <c r="K45" s="271"/>
    </row>
    <row r="46" ht="15" customHeight="1">
      <c r="B46" s="274"/>
      <c r="C46" s="275"/>
      <c r="D46" s="275"/>
      <c r="E46" s="273" t="s">
        <v>1196</v>
      </c>
      <c r="F46" s="273"/>
      <c r="G46" s="273"/>
      <c r="H46" s="273"/>
      <c r="I46" s="273"/>
      <c r="J46" s="273"/>
      <c r="K46" s="271"/>
    </row>
    <row r="47" ht="15" customHeight="1">
      <c r="B47" s="274"/>
      <c r="C47" s="275"/>
      <c r="D47" s="275"/>
      <c r="E47" s="273" t="s">
        <v>1197</v>
      </c>
      <c r="F47" s="273"/>
      <c r="G47" s="273"/>
      <c r="H47" s="273"/>
      <c r="I47" s="273"/>
      <c r="J47" s="273"/>
      <c r="K47" s="271"/>
    </row>
    <row r="48" ht="15" customHeight="1">
      <c r="B48" s="274"/>
      <c r="C48" s="275"/>
      <c r="D48" s="275"/>
      <c r="E48" s="273" t="s">
        <v>1198</v>
      </c>
      <c r="F48" s="273"/>
      <c r="G48" s="273"/>
      <c r="H48" s="273"/>
      <c r="I48" s="273"/>
      <c r="J48" s="273"/>
      <c r="K48" s="271"/>
    </row>
    <row r="49" ht="15" customHeight="1">
      <c r="B49" s="274"/>
      <c r="C49" s="275"/>
      <c r="D49" s="273" t="s">
        <v>1199</v>
      </c>
      <c r="E49" s="273"/>
      <c r="F49" s="273"/>
      <c r="G49" s="273"/>
      <c r="H49" s="273"/>
      <c r="I49" s="273"/>
      <c r="J49" s="273"/>
      <c r="K49" s="271"/>
    </row>
    <row r="50" ht="25.5" customHeight="1">
      <c r="B50" s="269"/>
      <c r="C50" s="270" t="s">
        <v>1200</v>
      </c>
      <c r="D50" s="270"/>
      <c r="E50" s="270"/>
      <c r="F50" s="270"/>
      <c r="G50" s="270"/>
      <c r="H50" s="270"/>
      <c r="I50" s="270"/>
      <c r="J50" s="270"/>
      <c r="K50" s="271"/>
    </row>
    <row r="51" ht="5.25" customHeight="1">
      <c r="B51" s="269"/>
      <c r="C51" s="272"/>
      <c r="D51" s="272"/>
      <c r="E51" s="272"/>
      <c r="F51" s="272"/>
      <c r="G51" s="272"/>
      <c r="H51" s="272"/>
      <c r="I51" s="272"/>
      <c r="J51" s="272"/>
      <c r="K51" s="271"/>
    </row>
    <row r="52" ht="15" customHeight="1">
      <c r="B52" s="269"/>
      <c r="C52" s="273" t="s">
        <v>1201</v>
      </c>
      <c r="D52" s="273"/>
      <c r="E52" s="273"/>
      <c r="F52" s="273"/>
      <c r="G52" s="273"/>
      <c r="H52" s="273"/>
      <c r="I52" s="273"/>
      <c r="J52" s="273"/>
      <c r="K52" s="271"/>
    </row>
    <row r="53" ht="15" customHeight="1">
      <c r="B53" s="269"/>
      <c r="C53" s="273" t="s">
        <v>1202</v>
      </c>
      <c r="D53" s="273"/>
      <c r="E53" s="273"/>
      <c r="F53" s="273"/>
      <c r="G53" s="273"/>
      <c r="H53" s="273"/>
      <c r="I53" s="273"/>
      <c r="J53" s="273"/>
      <c r="K53" s="271"/>
    </row>
    <row r="54" ht="12.75" customHeight="1">
      <c r="B54" s="269"/>
      <c r="C54" s="273"/>
      <c r="D54" s="273"/>
      <c r="E54" s="273"/>
      <c r="F54" s="273"/>
      <c r="G54" s="273"/>
      <c r="H54" s="273"/>
      <c r="I54" s="273"/>
      <c r="J54" s="273"/>
      <c r="K54" s="271"/>
    </row>
    <row r="55" ht="15" customHeight="1">
      <c r="B55" s="269"/>
      <c r="C55" s="273" t="s">
        <v>1203</v>
      </c>
      <c r="D55" s="273"/>
      <c r="E55" s="273"/>
      <c r="F55" s="273"/>
      <c r="G55" s="273"/>
      <c r="H55" s="273"/>
      <c r="I55" s="273"/>
      <c r="J55" s="273"/>
      <c r="K55" s="271"/>
    </row>
    <row r="56" ht="15" customHeight="1">
      <c r="B56" s="269"/>
      <c r="C56" s="275"/>
      <c r="D56" s="273" t="s">
        <v>1204</v>
      </c>
      <c r="E56" s="273"/>
      <c r="F56" s="273"/>
      <c r="G56" s="273"/>
      <c r="H56" s="273"/>
      <c r="I56" s="273"/>
      <c r="J56" s="273"/>
      <c r="K56" s="271"/>
    </row>
    <row r="57" ht="15" customHeight="1">
      <c r="B57" s="269"/>
      <c r="C57" s="275"/>
      <c r="D57" s="273" t="s">
        <v>1205</v>
      </c>
      <c r="E57" s="273"/>
      <c r="F57" s="273"/>
      <c r="G57" s="273"/>
      <c r="H57" s="273"/>
      <c r="I57" s="273"/>
      <c r="J57" s="273"/>
      <c r="K57" s="271"/>
    </row>
    <row r="58" ht="15" customHeight="1">
      <c r="B58" s="269"/>
      <c r="C58" s="275"/>
      <c r="D58" s="273" t="s">
        <v>1206</v>
      </c>
      <c r="E58" s="273"/>
      <c r="F58" s="273"/>
      <c r="G58" s="273"/>
      <c r="H58" s="273"/>
      <c r="I58" s="273"/>
      <c r="J58" s="273"/>
      <c r="K58" s="271"/>
    </row>
    <row r="59" ht="15" customHeight="1">
      <c r="B59" s="269"/>
      <c r="C59" s="275"/>
      <c r="D59" s="273" t="s">
        <v>1207</v>
      </c>
      <c r="E59" s="273"/>
      <c r="F59" s="273"/>
      <c r="G59" s="273"/>
      <c r="H59" s="273"/>
      <c r="I59" s="273"/>
      <c r="J59" s="273"/>
      <c r="K59" s="271"/>
    </row>
    <row r="60" ht="15" customHeight="1">
      <c r="B60" s="269"/>
      <c r="C60" s="275"/>
      <c r="D60" s="278" t="s">
        <v>1208</v>
      </c>
      <c r="E60" s="278"/>
      <c r="F60" s="278"/>
      <c r="G60" s="278"/>
      <c r="H60" s="278"/>
      <c r="I60" s="278"/>
      <c r="J60" s="278"/>
      <c r="K60" s="271"/>
    </row>
    <row r="61" ht="15" customHeight="1">
      <c r="B61" s="269"/>
      <c r="C61" s="275"/>
      <c r="D61" s="273" t="s">
        <v>1209</v>
      </c>
      <c r="E61" s="273"/>
      <c r="F61" s="273"/>
      <c r="G61" s="273"/>
      <c r="H61" s="273"/>
      <c r="I61" s="273"/>
      <c r="J61" s="273"/>
      <c r="K61" s="271"/>
    </row>
    <row r="62" ht="12.75" customHeight="1">
      <c r="B62" s="269"/>
      <c r="C62" s="275"/>
      <c r="D62" s="275"/>
      <c r="E62" s="279"/>
      <c r="F62" s="275"/>
      <c r="G62" s="275"/>
      <c r="H62" s="275"/>
      <c r="I62" s="275"/>
      <c r="J62" s="275"/>
      <c r="K62" s="271"/>
    </row>
    <row r="63" ht="15" customHeight="1">
      <c r="B63" s="269"/>
      <c r="C63" s="275"/>
      <c r="D63" s="273" t="s">
        <v>1210</v>
      </c>
      <c r="E63" s="273"/>
      <c r="F63" s="273"/>
      <c r="G63" s="273"/>
      <c r="H63" s="273"/>
      <c r="I63" s="273"/>
      <c r="J63" s="273"/>
      <c r="K63" s="271"/>
    </row>
    <row r="64" ht="15" customHeight="1">
      <c r="B64" s="269"/>
      <c r="C64" s="275"/>
      <c r="D64" s="278" t="s">
        <v>1211</v>
      </c>
      <c r="E64" s="278"/>
      <c r="F64" s="278"/>
      <c r="G64" s="278"/>
      <c r="H64" s="278"/>
      <c r="I64" s="278"/>
      <c r="J64" s="278"/>
      <c r="K64" s="271"/>
    </row>
    <row r="65" ht="15" customHeight="1">
      <c r="B65" s="269"/>
      <c r="C65" s="275"/>
      <c r="D65" s="273" t="s">
        <v>1212</v>
      </c>
      <c r="E65" s="273"/>
      <c r="F65" s="273"/>
      <c r="G65" s="273"/>
      <c r="H65" s="273"/>
      <c r="I65" s="273"/>
      <c r="J65" s="273"/>
      <c r="K65" s="271"/>
    </row>
    <row r="66" ht="15" customHeight="1">
      <c r="B66" s="269"/>
      <c r="C66" s="275"/>
      <c r="D66" s="273" t="s">
        <v>1213</v>
      </c>
      <c r="E66" s="273"/>
      <c r="F66" s="273"/>
      <c r="G66" s="273"/>
      <c r="H66" s="273"/>
      <c r="I66" s="273"/>
      <c r="J66" s="273"/>
      <c r="K66" s="271"/>
    </row>
    <row r="67" ht="15" customHeight="1">
      <c r="B67" s="269"/>
      <c r="C67" s="275"/>
      <c r="D67" s="273" t="s">
        <v>1214</v>
      </c>
      <c r="E67" s="273"/>
      <c r="F67" s="273"/>
      <c r="G67" s="273"/>
      <c r="H67" s="273"/>
      <c r="I67" s="273"/>
      <c r="J67" s="273"/>
      <c r="K67" s="271"/>
    </row>
    <row r="68" ht="15" customHeight="1">
      <c r="B68" s="269"/>
      <c r="C68" s="275"/>
      <c r="D68" s="273" t="s">
        <v>1215</v>
      </c>
      <c r="E68" s="273"/>
      <c r="F68" s="273"/>
      <c r="G68" s="273"/>
      <c r="H68" s="273"/>
      <c r="I68" s="273"/>
      <c r="J68" s="273"/>
      <c r="K68" s="271"/>
    </row>
    <row r="69" ht="12.75" customHeight="1">
      <c r="B69" s="280"/>
      <c r="C69" s="281"/>
      <c r="D69" s="281"/>
      <c r="E69" s="281"/>
      <c r="F69" s="281"/>
      <c r="G69" s="281"/>
      <c r="H69" s="281"/>
      <c r="I69" s="281"/>
      <c r="J69" s="281"/>
      <c r="K69" s="282"/>
    </row>
    <row r="70" ht="18.75" customHeight="1">
      <c r="B70" s="283"/>
      <c r="C70" s="283"/>
      <c r="D70" s="283"/>
      <c r="E70" s="283"/>
      <c r="F70" s="283"/>
      <c r="G70" s="283"/>
      <c r="H70" s="283"/>
      <c r="I70" s="283"/>
      <c r="J70" s="283"/>
      <c r="K70" s="284"/>
    </row>
    <row r="71" ht="18.75" customHeight="1">
      <c r="B71" s="284"/>
      <c r="C71" s="284"/>
      <c r="D71" s="284"/>
      <c r="E71" s="284"/>
      <c r="F71" s="284"/>
      <c r="G71" s="284"/>
      <c r="H71" s="284"/>
      <c r="I71" s="284"/>
      <c r="J71" s="284"/>
      <c r="K71" s="284"/>
    </row>
    <row r="72" ht="7.5" customHeight="1">
      <c r="B72" s="285"/>
      <c r="C72" s="286"/>
      <c r="D72" s="286"/>
      <c r="E72" s="286"/>
      <c r="F72" s="286"/>
      <c r="G72" s="286"/>
      <c r="H72" s="286"/>
      <c r="I72" s="286"/>
      <c r="J72" s="286"/>
      <c r="K72" s="287"/>
    </row>
    <row r="73" ht="45" customHeight="1">
      <c r="B73" s="288"/>
      <c r="C73" s="289" t="s">
        <v>106</v>
      </c>
      <c r="D73" s="289"/>
      <c r="E73" s="289"/>
      <c r="F73" s="289"/>
      <c r="G73" s="289"/>
      <c r="H73" s="289"/>
      <c r="I73" s="289"/>
      <c r="J73" s="289"/>
      <c r="K73" s="290"/>
    </row>
    <row r="74" ht="17.25" customHeight="1">
      <c r="B74" s="288"/>
      <c r="C74" s="291" t="s">
        <v>1216</v>
      </c>
      <c r="D74" s="291"/>
      <c r="E74" s="291"/>
      <c r="F74" s="291" t="s">
        <v>1217</v>
      </c>
      <c r="G74" s="292"/>
      <c r="H74" s="291" t="s">
        <v>135</v>
      </c>
      <c r="I74" s="291" t="s">
        <v>63</v>
      </c>
      <c r="J74" s="291" t="s">
        <v>1218</v>
      </c>
      <c r="K74" s="290"/>
    </row>
    <row r="75" ht="17.25" customHeight="1">
      <c r="B75" s="288"/>
      <c r="C75" s="293" t="s">
        <v>1219</v>
      </c>
      <c r="D75" s="293"/>
      <c r="E75" s="293"/>
      <c r="F75" s="294" t="s">
        <v>1220</v>
      </c>
      <c r="G75" s="295"/>
      <c r="H75" s="293"/>
      <c r="I75" s="293"/>
      <c r="J75" s="293" t="s">
        <v>1221</v>
      </c>
      <c r="K75" s="290"/>
    </row>
    <row r="76" ht="5.25" customHeight="1">
      <c r="B76" s="288"/>
      <c r="C76" s="296"/>
      <c r="D76" s="296"/>
      <c r="E76" s="296"/>
      <c r="F76" s="296"/>
      <c r="G76" s="297"/>
      <c r="H76" s="296"/>
      <c r="I76" s="296"/>
      <c r="J76" s="296"/>
      <c r="K76" s="290"/>
    </row>
    <row r="77" ht="15" customHeight="1">
      <c r="B77" s="288"/>
      <c r="C77" s="277" t="s">
        <v>59</v>
      </c>
      <c r="D77" s="296"/>
      <c r="E77" s="296"/>
      <c r="F77" s="298" t="s">
        <v>1222</v>
      </c>
      <c r="G77" s="297"/>
      <c r="H77" s="277" t="s">
        <v>1223</v>
      </c>
      <c r="I77" s="277" t="s">
        <v>1224</v>
      </c>
      <c r="J77" s="277">
        <v>20</v>
      </c>
      <c r="K77" s="290"/>
    </row>
    <row r="78" ht="15" customHeight="1">
      <c r="B78" s="288"/>
      <c r="C78" s="277" t="s">
        <v>1225</v>
      </c>
      <c r="D78" s="277"/>
      <c r="E78" s="277"/>
      <c r="F78" s="298" t="s">
        <v>1222</v>
      </c>
      <c r="G78" s="297"/>
      <c r="H78" s="277" t="s">
        <v>1226</v>
      </c>
      <c r="I78" s="277" t="s">
        <v>1224</v>
      </c>
      <c r="J78" s="277">
        <v>120</v>
      </c>
      <c r="K78" s="290"/>
    </row>
    <row r="79" ht="15" customHeight="1">
      <c r="B79" s="299"/>
      <c r="C79" s="277" t="s">
        <v>1227</v>
      </c>
      <c r="D79" s="277"/>
      <c r="E79" s="277"/>
      <c r="F79" s="298" t="s">
        <v>1228</v>
      </c>
      <c r="G79" s="297"/>
      <c r="H79" s="277" t="s">
        <v>1229</v>
      </c>
      <c r="I79" s="277" t="s">
        <v>1224</v>
      </c>
      <c r="J79" s="277">
        <v>50</v>
      </c>
      <c r="K79" s="290"/>
    </row>
    <row r="80" ht="15" customHeight="1">
      <c r="B80" s="299"/>
      <c r="C80" s="277" t="s">
        <v>1230</v>
      </c>
      <c r="D80" s="277"/>
      <c r="E80" s="277"/>
      <c r="F80" s="298" t="s">
        <v>1222</v>
      </c>
      <c r="G80" s="297"/>
      <c r="H80" s="277" t="s">
        <v>1231</v>
      </c>
      <c r="I80" s="277" t="s">
        <v>1232</v>
      </c>
      <c r="J80" s="277"/>
      <c r="K80" s="290"/>
    </row>
    <row r="81" ht="15" customHeight="1">
      <c r="B81" s="299"/>
      <c r="C81" s="300" t="s">
        <v>1233</v>
      </c>
      <c r="D81" s="300"/>
      <c r="E81" s="300"/>
      <c r="F81" s="301" t="s">
        <v>1228</v>
      </c>
      <c r="G81" s="300"/>
      <c r="H81" s="300" t="s">
        <v>1234</v>
      </c>
      <c r="I81" s="300" t="s">
        <v>1224</v>
      </c>
      <c r="J81" s="300">
        <v>15</v>
      </c>
      <c r="K81" s="290"/>
    </row>
    <row r="82" ht="15" customHeight="1">
      <c r="B82" s="299"/>
      <c r="C82" s="300" t="s">
        <v>1235</v>
      </c>
      <c r="D82" s="300"/>
      <c r="E82" s="300"/>
      <c r="F82" s="301" t="s">
        <v>1228</v>
      </c>
      <c r="G82" s="300"/>
      <c r="H82" s="300" t="s">
        <v>1236</v>
      </c>
      <c r="I82" s="300" t="s">
        <v>1224</v>
      </c>
      <c r="J82" s="300">
        <v>15</v>
      </c>
      <c r="K82" s="290"/>
    </row>
    <row r="83" ht="15" customHeight="1">
      <c r="B83" s="299"/>
      <c r="C83" s="300" t="s">
        <v>1237</v>
      </c>
      <c r="D83" s="300"/>
      <c r="E83" s="300"/>
      <c r="F83" s="301" t="s">
        <v>1228</v>
      </c>
      <c r="G83" s="300"/>
      <c r="H83" s="300" t="s">
        <v>1238</v>
      </c>
      <c r="I83" s="300" t="s">
        <v>1224</v>
      </c>
      <c r="J83" s="300">
        <v>20</v>
      </c>
      <c r="K83" s="290"/>
    </row>
    <row r="84" ht="15" customHeight="1">
      <c r="B84" s="299"/>
      <c r="C84" s="300" t="s">
        <v>1239</v>
      </c>
      <c r="D84" s="300"/>
      <c r="E84" s="300"/>
      <c r="F84" s="301" t="s">
        <v>1228</v>
      </c>
      <c r="G84" s="300"/>
      <c r="H84" s="300" t="s">
        <v>1240</v>
      </c>
      <c r="I84" s="300" t="s">
        <v>1224</v>
      </c>
      <c r="J84" s="300">
        <v>20</v>
      </c>
      <c r="K84" s="290"/>
    </row>
    <row r="85" ht="15" customHeight="1">
      <c r="B85" s="299"/>
      <c r="C85" s="277" t="s">
        <v>1241</v>
      </c>
      <c r="D85" s="277"/>
      <c r="E85" s="277"/>
      <c r="F85" s="298" t="s">
        <v>1228</v>
      </c>
      <c r="G85" s="297"/>
      <c r="H85" s="277" t="s">
        <v>1242</v>
      </c>
      <c r="I85" s="277" t="s">
        <v>1224</v>
      </c>
      <c r="J85" s="277">
        <v>50</v>
      </c>
      <c r="K85" s="290"/>
    </row>
    <row r="86" ht="15" customHeight="1">
      <c r="B86" s="299"/>
      <c r="C86" s="277" t="s">
        <v>1243</v>
      </c>
      <c r="D86" s="277"/>
      <c r="E86" s="277"/>
      <c r="F86" s="298" t="s">
        <v>1228</v>
      </c>
      <c r="G86" s="297"/>
      <c r="H86" s="277" t="s">
        <v>1244</v>
      </c>
      <c r="I86" s="277" t="s">
        <v>1224</v>
      </c>
      <c r="J86" s="277">
        <v>20</v>
      </c>
      <c r="K86" s="290"/>
    </row>
    <row r="87" ht="15" customHeight="1">
      <c r="B87" s="299"/>
      <c r="C87" s="277" t="s">
        <v>1245</v>
      </c>
      <c r="D87" s="277"/>
      <c r="E87" s="277"/>
      <c r="F87" s="298" t="s">
        <v>1228</v>
      </c>
      <c r="G87" s="297"/>
      <c r="H87" s="277" t="s">
        <v>1246</v>
      </c>
      <c r="I87" s="277" t="s">
        <v>1224</v>
      </c>
      <c r="J87" s="277">
        <v>20</v>
      </c>
      <c r="K87" s="290"/>
    </row>
    <row r="88" ht="15" customHeight="1">
      <c r="B88" s="299"/>
      <c r="C88" s="277" t="s">
        <v>1247</v>
      </c>
      <c r="D88" s="277"/>
      <c r="E88" s="277"/>
      <c r="F88" s="298" t="s">
        <v>1228</v>
      </c>
      <c r="G88" s="297"/>
      <c r="H88" s="277" t="s">
        <v>1248</v>
      </c>
      <c r="I88" s="277" t="s">
        <v>1224</v>
      </c>
      <c r="J88" s="277">
        <v>50</v>
      </c>
      <c r="K88" s="290"/>
    </row>
    <row r="89" ht="15" customHeight="1">
      <c r="B89" s="299"/>
      <c r="C89" s="277" t="s">
        <v>1249</v>
      </c>
      <c r="D89" s="277"/>
      <c r="E89" s="277"/>
      <c r="F89" s="298" t="s">
        <v>1228</v>
      </c>
      <c r="G89" s="297"/>
      <c r="H89" s="277" t="s">
        <v>1249</v>
      </c>
      <c r="I89" s="277" t="s">
        <v>1224</v>
      </c>
      <c r="J89" s="277">
        <v>50</v>
      </c>
      <c r="K89" s="290"/>
    </row>
    <row r="90" ht="15" customHeight="1">
      <c r="B90" s="299"/>
      <c r="C90" s="277" t="s">
        <v>140</v>
      </c>
      <c r="D90" s="277"/>
      <c r="E90" s="277"/>
      <c r="F90" s="298" t="s">
        <v>1228</v>
      </c>
      <c r="G90" s="297"/>
      <c r="H90" s="277" t="s">
        <v>1250</v>
      </c>
      <c r="I90" s="277" t="s">
        <v>1224</v>
      </c>
      <c r="J90" s="277">
        <v>255</v>
      </c>
      <c r="K90" s="290"/>
    </row>
    <row r="91" ht="15" customHeight="1">
      <c r="B91" s="299"/>
      <c r="C91" s="277" t="s">
        <v>1251</v>
      </c>
      <c r="D91" s="277"/>
      <c r="E91" s="277"/>
      <c r="F91" s="298" t="s">
        <v>1222</v>
      </c>
      <c r="G91" s="297"/>
      <c r="H91" s="277" t="s">
        <v>1252</v>
      </c>
      <c r="I91" s="277" t="s">
        <v>1253</v>
      </c>
      <c r="J91" s="277"/>
      <c r="K91" s="290"/>
    </row>
    <row r="92" ht="15" customHeight="1">
      <c r="B92" s="299"/>
      <c r="C92" s="277" t="s">
        <v>1254</v>
      </c>
      <c r="D92" s="277"/>
      <c r="E92" s="277"/>
      <c r="F92" s="298" t="s">
        <v>1222</v>
      </c>
      <c r="G92" s="297"/>
      <c r="H92" s="277" t="s">
        <v>1255</v>
      </c>
      <c r="I92" s="277" t="s">
        <v>1256</v>
      </c>
      <c r="J92" s="277"/>
      <c r="K92" s="290"/>
    </row>
    <row r="93" ht="15" customHeight="1">
      <c r="B93" s="299"/>
      <c r="C93" s="277" t="s">
        <v>1257</v>
      </c>
      <c r="D93" s="277"/>
      <c r="E93" s="277"/>
      <c r="F93" s="298" t="s">
        <v>1222</v>
      </c>
      <c r="G93" s="297"/>
      <c r="H93" s="277" t="s">
        <v>1257</v>
      </c>
      <c r="I93" s="277" t="s">
        <v>1256</v>
      </c>
      <c r="J93" s="277"/>
      <c r="K93" s="290"/>
    </row>
    <row r="94" ht="15" customHeight="1">
      <c r="B94" s="299"/>
      <c r="C94" s="277" t="s">
        <v>44</v>
      </c>
      <c r="D94" s="277"/>
      <c r="E94" s="277"/>
      <c r="F94" s="298" t="s">
        <v>1222</v>
      </c>
      <c r="G94" s="297"/>
      <c r="H94" s="277" t="s">
        <v>1258</v>
      </c>
      <c r="I94" s="277" t="s">
        <v>1256</v>
      </c>
      <c r="J94" s="277"/>
      <c r="K94" s="290"/>
    </row>
    <row r="95" ht="15" customHeight="1">
      <c r="B95" s="299"/>
      <c r="C95" s="277" t="s">
        <v>54</v>
      </c>
      <c r="D95" s="277"/>
      <c r="E95" s="277"/>
      <c r="F95" s="298" t="s">
        <v>1222</v>
      </c>
      <c r="G95" s="297"/>
      <c r="H95" s="277" t="s">
        <v>1259</v>
      </c>
      <c r="I95" s="277" t="s">
        <v>1256</v>
      </c>
      <c r="J95" s="277"/>
      <c r="K95" s="290"/>
    </row>
    <row r="96" ht="15" customHeight="1">
      <c r="B96" s="302"/>
      <c r="C96" s="303"/>
      <c r="D96" s="303"/>
      <c r="E96" s="303"/>
      <c r="F96" s="303"/>
      <c r="G96" s="303"/>
      <c r="H96" s="303"/>
      <c r="I96" s="303"/>
      <c r="J96" s="303"/>
      <c r="K96" s="304"/>
    </row>
    <row r="97" ht="18.75" customHeight="1">
      <c r="B97" s="305"/>
      <c r="C97" s="306"/>
      <c r="D97" s="306"/>
      <c r="E97" s="306"/>
      <c r="F97" s="306"/>
      <c r="G97" s="306"/>
      <c r="H97" s="306"/>
      <c r="I97" s="306"/>
      <c r="J97" s="306"/>
      <c r="K97" s="305"/>
    </row>
    <row r="98" ht="18.75" customHeight="1">
      <c r="B98" s="284"/>
      <c r="C98" s="284"/>
      <c r="D98" s="284"/>
      <c r="E98" s="284"/>
      <c r="F98" s="284"/>
      <c r="G98" s="284"/>
      <c r="H98" s="284"/>
      <c r="I98" s="284"/>
      <c r="J98" s="284"/>
      <c r="K98" s="284"/>
    </row>
    <row r="99" ht="7.5" customHeight="1">
      <c r="B99" s="285"/>
      <c r="C99" s="286"/>
      <c r="D99" s="286"/>
      <c r="E99" s="286"/>
      <c r="F99" s="286"/>
      <c r="G99" s="286"/>
      <c r="H99" s="286"/>
      <c r="I99" s="286"/>
      <c r="J99" s="286"/>
      <c r="K99" s="287"/>
    </row>
    <row r="100" ht="45" customHeight="1">
      <c r="B100" s="288"/>
      <c r="C100" s="289" t="s">
        <v>1260</v>
      </c>
      <c r="D100" s="289"/>
      <c r="E100" s="289"/>
      <c r="F100" s="289"/>
      <c r="G100" s="289"/>
      <c r="H100" s="289"/>
      <c r="I100" s="289"/>
      <c r="J100" s="289"/>
      <c r="K100" s="290"/>
    </row>
    <row r="101" ht="17.25" customHeight="1">
      <c r="B101" s="288"/>
      <c r="C101" s="291" t="s">
        <v>1216</v>
      </c>
      <c r="D101" s="291"/>
      <c r="E101" s="291"/>
      <c r="F101" s="291" t="s">
        <v>1217</v>
      </c>
      <c r="G101" s="292"/>
      <c r="H101" s="291" t="s">
        <v>135</v>
      </c>
      <c r="I101" s="291" t="s">
        <v>63</v>
      </c>
      <c r="J101" s="291" t="s">
        <v>1218</v>
      </c>
      <c r="K101" s="290"/>
    </row>
    <row r="102" ht="17.25" customHeight="1">
      <c r="B102" s="288"/>
      <c r="C102" s="293" t="s">
        <v>1219</v>
      </c>
      <c r="D102" s="293"/>
      <c r="E102" s="293"/>
      <c r="F102" s="294" t="s">
        <v>1220</v>
      </c>
      <c r="G102" s="295"/>
      <c r="H102" s="293"/>
      <c r="I102" s="293"/>
      <c r="J102" s="293" t="s">
        <v>1221</v>
      </c>
      <c r="K102" s="290"/>
    </row>
    <row r="103" ht="5.25" customHeight="1">
      <c r="B103" s="288"/>
      <c r="C103" s="291"/>
      <c r="D103" s="291"/>
      <c r="E103" s="291"/>
      <c r="F103" s="291"/>
      <c r="G103" s="307"/>
      <c r="H103" s="291"/>
      <c r="I103" s="291"/>
      <c r="J103" s="291"/>
      <c r="K103" s="290"/>
    </row>
    <row r="104" ht="15" customHeight="1">
      <c r="B104" s="288"/>
      <c r="C104" s="277" t="s">
        <v>59</v>
      </c>
      <c r="D104" s="296"/>
      <c r="E104" s="296"/>
      <c r="F104" s="298" t="s">
        <v>1222</v>
      </c>
      <c r="G104" s="307"/>
      <c r="H104" s="277" t="s">
        <v>1261</v>
      </c>
      <c r="I104" s="277" t="s">
        <v>1224</v>
      </c>
      <c r="J104" s="277">
        <v>20</v>
      </c>
      <c r="K104" s="290"/>
    </row>
    <row r="105" ht="15" customHeight="1">
      <c r="B105" s="288"/>
      <c r="C105" s="277" t="s">
        <v>1225</v>
      </c>
      <c r="D105" s="277"/>
      <c r="E105" s="277"/>
      <c r="F105" s="298" t="s">
        <v>1222</v>
      </c>
      <c r="G105" s="277"/>
      <c r="H105" s="277" t="s">
        <v>1261</v>
      </c>
      <c r="I105" s="277" t="s">
        <v>1224</v>
      </c>
      <c r="J105" s="277">
        <v>120</v>
      </c>
      <c r="K105" s="290"/>
    </row>
    <row r="106" ht="15" customHeight="1">
      <c r="B106" s="299"/>
      <c r="C106" s="277" t="s">
        <v>1227</v>
      </c>
      <c r="D106" s="277"/>
      <c r="E106" s="277"/>
      <c r="F106" s="298" t="s">
        <v>1228</v>
      </c>
      <c r="G106" s="277"/>
      <c r="H106" s="277" t="s">
        <v>1261</v>
      </c>
      <c r="I106" s="277" t="s">
        <v>1224</v>
      </c>
      <c r="J106" s="277">
        <v>50</v>
      </c>
      <c r="K106" s="290"/>
    </row>
    <row r="107" ht="15" customHeight="1">
      <c r="B107" s="299"/>
      <c r="C107" s="277" t="s">
        <v>1230</v>
      </c>
      <c r="D107" s="277"/>
      <c r="E107" s="277"/>
      <c r="F107" s="298" t="s">
        <v>1222</v>
      </c>
      <c r="G107" s="277"/>
      <c r="H107" s="277" t="s">
        <v>1261</v>
      </c>
      <c r="I107" s="277" t="s">
        <v>1232</v>
      </c>
      <c r="J107" s="277"/>
      <c r="K107" s="290"/>
    </row>
    <row r="108" ht="15" customHeight="1">
      <c r="B108" s="299"/>
      <c r="C108" s="277" t="s">
        <v>1241</v>
      </c>
      <c r="D108" s="277"/>
      <c r="E108" s="277"/>
      <c r="F108" s="298" t="s">
        <v>1228</v>
      </c>
      <c r="G108" s="277"/>
      <c r="H108" s="277" t="s">
        <v>1261</v>
      </c>
      <c r="I108" s="277" t="s">
        <v>1224</v>
      </c>
      <c r="J108" s="277">
        <v>50</v>
      </c>
      <c r="K108" s="290"/>
    </row>
    <row r="109" ht="15" customHeight="1">
      <c r="B109" s="299"/>
      <c r="C109" s="277" t="s">
        <v>1249</v>
      </c>
      <c r="D109" s="277"/>
      <c r="E109" s="277"/>
      <c r="F109" s="298" t="s">
        <v>1228</v>
      </c>
      <c r="G109" s="277"/>
      <c r="H109" s="277" t="s">
        <v>1261</v>
      </c>
      <c r="I109" s="277" t="s">
        <v>1224</v>
      </c>
      <c r="J109" s="277">
        <v>50</v>
      </c>
      <c r="K109" s="290"/>
    </row>
    <row r="110" ht="15" customHeight="1">
      <c r="B110" s="299"/>
      <c r="C110" s="277" t="s">
        <v>1247</v>
      </c>
      <c r="D110" s="277"/>
      <c r="E110" s="277"/>
      <c r="F110" s="298" t="s">
        <v>1228</v>
      </c>
      <c r="G110" s="277"/>
      <c r="H110" s="277" t="s">
        <v>1261</v>
      </c>
      <c r="I110" s="277" t="s">
        <v>1224</v>
      </c>
      <c r="J110" s="277">
        <v>50</v>
      </c>
      <c r="K110" s="290"/>
    </row>
    <row r="111" ht="15" customHeight="1">
      <c r="B111" s="299"/>
      <c r="C111" s="277" t="s">
        <v>59</v>
      </c>
      <c r="D111" s="277"/>
      <c r="E111" s="277"/>
      <c r="F111" s="298" t="s">
        <v>1222</v>
      </c>
      <c r="G111" s="277"/>
      <c r="H111" s="277" t="s">
        <v>1262</v>
      </c>
      <c r="I111" s="277" t="s">
        <v>1224</v>
      </c>
      <c r="J111" s="277">
        <v>20</v>
      </c>
      <c r="K111" s="290"/>
    </row>
    <row r="112" ht="15" customHeight="1">
      <c r="B112" s="299"/>
      <c r="C112" s="277" t="s">
        <v>1263</v>
      </c>
      <c r="D112" s="277"/>
      <c r="E112" s="277"/>
      <c r="F112" s="298" t="s">
        <v>1222</v>
      </c>
      <c r="G112" s="277"/>
      <c r="H112" s="277" t="s">
        <v>1264</v>
      </c>
      <c r="I112" s="277" t="s">
        <v>1224</v>
      </c>
      <c r="J112" s="277">
        <v>120</v>
      </c>
      <c r="K112" s="290"/>
    </row>
    <row r="113" ht="15" customHeight="1">
      <c r="B113" s="299"/>
      <c r="C113" s="277" t="s">
        <v>44</v>
      </c>
      <c r="D113" s="277"/>
      <c r="E113" s="277"/>
      <c r="F113" s="298" t="s">
        <v>1222</v>
      </c>
      <c r="G113" s="277"/>
      <c r="H113" s="277" t="s">
        <v>1265</v>
      </c>
      <c r="I113" s="277" t="s">
        <v>1256</v>
      </c>
      <c r="J113" s="277"/>
      <c r="K113" s="290"/>
    </row>
    <row r="114" ht="15" customHeight="1">
      <c r="B114" s="299"/>
      <c r="C114" s="277" t="s">
        <v>54</v>
      </c>
      <c r="D114" s="277"/>
      <c r="E114" s="277"/>
      <c r="F114" s="298" t="s">
        <v>1222</v>
      </c>
      <c r="G114" s="277"/>
      <c r="H114" s="277" t="s">
        <v>1266</v>
      </c>
      <c r="I114" s="277" t="s">
        <v>1256</v>
      </c>
      <c r="J114" s="277"/>
      <c r="K114" s="290"/>
    </row>
    <row r="115" ht="15" customHeight="1">
      <c r="B115" s="299"/>
      <c r="C115" s="277" t="s">
        <v>63</v>
      </c>
      <c r="D115" s="277"/>
      <c r="E115" s="277"/>
      <c r="F115" s="298" t="s">
        <v>1222</v>
      </c>
      <c r="G115" s="277"/>
      <c r="H115" s="277" t="s">
        <v>1267</v>
      </c>
      <c r="I115" s="277" t="s">
        <v>1268</v>
      </c>
      <c r="J115" s="277"/>
      <c r="K115" s="290"/>
    </row>
    <row r="116" ht="15" customHeight="1">
      <c r="B116" s="302"/>
      <c r="C116" s="308"/>
      <c r="D116" s="308"/>
      <c r="E116" s="308"/>
      <c r="F116" s="308"/>
      <c r="G116" s="308"/>
      <c r="H116" s="308"/>
      <c r="I116" s="308"/>
      <c r="J116" s="308"/>
      <c r="K116" s="304"/>
    </row>
    <row r="117" ht="18.75" customHeight="1">
      <c r="B117" s="309"/>
      <c r="C117" s="273"/>
      <c r="D117" s="273"/>
      <c r="E117" s="273"/>
      <c r="F117" s="310"/>
      <c r="G117" s="273"/>
      <c r="H117" s="273"/>
      <c r="I117" s="273"/>
      <c r="J117" s="273"/>
      <c r="K117" s="309"/>
    </row>
    <row r="118" ht="18.75" customHeight="1">
      <c r="B118" s="284"/>
      <c r="C118" s="284"/>
      <c r="D118" s="284"/>
      <c r="E118" s="284"/>
      <c r="F118" s="284"/>
      <c r="G118" s="284"/>
      <c r="H118" s="284"/>
      <c r="I118" s="284"/>
      <c r="J118" s="284"/>
      <c r="K118" s="284"/>
    </row>
    <row r="119" ht="7.5" customHeight="1">
      <c r="B119" s="311"/>
      <c r="C119" s="312"/>
      <c r="D119" s="312"/>
      <c r="E119" s="312"/>
      <c r="F119" s="312"/>
      <c r="G119" s="312"/>
      <c r="H119" s="312"/>
      <c r="I119" s="312"/>
      <c r="J119" s="312"/>
      <c r="K119" s="313"/>
    </row>
    <row r="120" ht="45" customHeight="1">
      <c r="B120" s="314"/>
      <c r="C120" s="267" t="s">
        <v>1269</v>
      </c>
      <c r="D120" s="267"/>
      <c r="E120" s="267"/>
      <c r="F120" s="267"/>
      <c r="G120" s="267"/>
      <c r="H120" s="267"/>
      <c r="I120" s="267"/>
      <c r="J120" s="267"/>
      <c r="K120" s="315"/>
    </row>
    <row r="121" ht="17.25" customHeight="1">
      <c r="B121" s="316"/>
      <c r="C121" s="291" t="s">
        <v>1216</v>
      </c>
      <c r="D121" s="291"/>
      <c r="E121" s="291"/>
      <c r="F121" s="291" t="s">
        <v>1217</v>
      </c>
      <c r="G121" s="292"/>
      <c r="H121" s="291" t="s">
        <v>135</v>
      </c>
      <c r="I121" s="291" t="s">
        <v>63</v>
      </c>
      <c r="J121" s="291" t="s">
        <v>1218</v>
      </c>
      <c r="K121" s="317"/>
    </row>
    <row r="122" ht="17.25" customHeight="1">
      <c r="B122" s="316"/>
      <c r="C122" s="293" t="s">
        <v>1219</v>
      </c>
      <c r="D122" s="293"/>
      <c r="E122" s="293"/>
      <c r="F122" s="294" t="s">
        <v>1220</v>
      </c>
      <c r="G122" s="295"/>
      <c r="H122" s="293"/>
      <c r="I122" s="293"/>
      <c r="J122" s="293" t="s">
        <v>1221</v>
      </c>
      <c r="K122" s="317"/>
    </row>
    <row r="123" ht="5.25" customHeight="1">
      <c r="B123" s="318"/>
      <c r="C123" s="296"/>
      <c r="D123" s="296"/>
      <c r="E123" s="296"/>
      <c r="F123" s="296"/>
      <c r="G123" s="277"/>
      <c r="H123" s="296"/>
      <c r="I123" s="296"/>
      <c r="J123" s="296"/>
      <c r="K123" s="319"/>
    </row>
    <row r="124" ht="15" customHeight="1">
      <c r="B124" s="318"/>
      <c r="C124" s="277" t="s">
        <v>1225</v>
      </c>
      <c r="D124" s="296"/>
      <c r="E124" s="296"/>
      <c r="F124" s="298" t="s">
        <v>1222</v>
      </c>
      <c r="G124" s="277"/>
      <c r="H124" s="277" t="s">
        <v>1261</v>
      </c>
      <c r="I124" s="277" t="s">
        <v>1224</v>
      </c>
      <c r="J124" s="277">
        <v>120</v>
      </c>
      <c r="K124" s="320"/>
    </row>
    <row r="125" ht="15" customHeight="1">
      <c r="B125" s="318"/>
      <c r="C125" s="277" t="s">
        <v>1270</v>
      </c>
      <c r="D125" s="277"/>
      <c r="E125" s="277"/>
      <c r="F125" s="298" t="s">
        <v>1222</v>
      </c>
      <c r="G125" s="277"/>
      <c r="H125" s="277" t="s">
        <v>1271</v>
      </c>
      <c r="I125" s="277" t="s">
        <v>1224</v>
      </c>
      <c r="J125" s="277" t="s">
        <v>1272</v>
      </c>
      <c r="K125" s="320"/>
    </row>
    <row r="126" ht="15" customHeight="1">
      <c r="B126" s="318"/>
      <c r="C126" s="277" t="s">
        <v>94</v>
      </c>
      <c r="D126" s="277"/>
      <c r="E126" s="277"/>
      <c r="F126" s="298" t="s">
        <v>1222</v>
      </c>
      <c r="G126" s="277"/>
      <c r="H126" s="277" t="s">
        <v>1273</v>
      </c>
      <c r="I126" s="277" t="s">
        <v>1224</v>
      </c>
      <c r="J126" s="277" t="s">
        <v>1272</v>
      </c>
      <c r="K126" s="320"/>
    </row>
    <row r="127" ht="15" customHeight="1">
      <c r="B127" s="318"/>
      <c r="C127" s="277" t="s">
        <v>1233</v>
      </c>
      <c r="D127" s="277"/>
      <c r="E127" s="277"/>
      <c r="F127" s="298" t="s">
        <v>1228</v>
      </c>
      <c r="G127" s="277"/>
      <c r="H127" s="277" t="s">
        <v>1234</v>
      </c>
      <c r="I127" s="277" t="s">
        <v>1224</v>
      </c>
      <c r="J127" s="277">
        <v>15</v>
      </c>
      <c r="K127" s="320"/>
    </row>
    <row r="128" ht="15" customHeight="1">
      <c r="B128" s="318"/>
      <c r="C128" s="300" t="s">
        <v>1235</v>
      </c>
      <c r="D128" s="300"/>
      <c r="E128" s="300"/>
      <c r="F128" s="301" t="s">
        <v>1228</v>
      </c>
      <c r="G128" s="300"/>
      <c r="H128" s="300" t="s">
        <v>1236</v>
      </c>
      <c r="I128" s="300" t="s">
        <v>1224</v>
      </c>
      <c r="J128" s="300">
        <v>15</v>
      </c>
      <c r="K128" s="320"/>
    </row>
    <row r="129" ht="15" customHeight="1">
      <c r="B129" s="318"/>
      <c r="C129" s="300" t="s">
        <v>1237</v>
      </c>
      <c r="D129" s="300"/>
      <c r="E129" s="300"/>
      <c r="F129" s="301" t="s">
        <v>1228</v>
      </c>
      <c r="G129" s="300"/>
      <c r="H129" s="300" t="s">
        <v>1238</v>
      </c>
      <c r="I129" s="300" t="s">
        <v>1224</v>
      </c>
      <c r="J129" s="300">
        <v>20</v>
      </c>
      <c r="K129" s="320"/>
    </row>
    <row r="130" ht="15" customHeight="1">
      <c r="B130" s="318"/>
      <c r="C130" s="300" t="s">
        <v>1239</v>
      </c>
      <c r="D130" s="300"/>
      <c r="E130" s="300"/>
      <c r="F130" s="301" t="s">
        <v>1228</v>
      </c>
      <c r="G130" s="300"/>
      <c r="H130" s="300" t="s">
        <v>1240</v>
      </c>
      <c r="I130" s="300" t="s">
        <v>1224</v>
      </c>
      <c r="J130" s="300">
        <v>20</v>
      </c>
      <c r="K130" s="320"/>
    </row>
    <row r="131" ht="15" customHeight="1">
      <c r="B131" s="318"/>
      <c r="C131" s="277" t="s">
        <v>1227</v>
      </c>
      <c r="D131" s="277"/>
      <c r="E131" s="277"/>
      <c r="F131" s="298" t="s">
        <v>1228</v>
      </c>
      <c r="G131" s="277"/>
      <c r="H131" s="277" t="s">
        <v>1261</v>
      </c>
      <c r="I131" s="277" t="s">
        <v>1224</v>
      </c>
      <c r="J131" s="277">
        <v>50</v>
      </c>
      <c r="K131" s="320"/>
    </row>
    <row r="132" ht="15" customHeight="1">
      <c r="B132" s="318"/>
      <c r="C132" s="277" t="s">
        <v>1241</v>
      </c>
      <c r="D132" s="277"/>
      <c r="E132" s="277"/>
      <c r="F132" s="298" t="s">
        <v>1228</v>
      </c>
      <c r="G132" s="277"/>
      <c r="H132" s="277" t="s">
        <v>1261</v>
      </c>
      <c r="I132" s="277" t="s">
        <v>1224</v>
      </c>
      <c r="J132" s="277">
        <v>50</v>
      </c>
      <c r="K132" s="320"/>
    </row>
    <row r="133" ht="15" customHeight="1">
      <c r="B133" s="318"/>
      <c r="C133" s="277" t="s">
        <v>1247</v>
      </c>
      <c r="D133" s="277"/>
      <c r="E133" s="277"/>
      <c r="F133" s="298" t="s">
        <v>1228</v>
      </c>
      <c r="G133" s="277"/>
      <c r="H133" s="277" t="s">
        <v>1261</v>
      </c>
      <c r="I133" s="277" t="s">
        <v>1224</v>
      </c>
      <c r="J133" s="277">
        <v>50</v>
      </c>
      <c r="K133" s="320"/>
    </row>
    <row r="134" ht="15" customHeight="1">
      <c r="B134" s="318"/>
      <c r="C134" s="277" t="s">
        <v>1249</v>
      </c>
      <c r="D134" s="277"/>
      <c r="E134" s="277"/>
      <c r="F134" s="298" t="s">
        <v>1228</v>
      </c>
      <c r="G134" s="277"/>
      <c r="H134" s="277" t="s">
        <v>1261</v>
      </c>
      <c r="I134" s="277" t="s">
        <v>1224</v>
      </c>
      <c r="J134" s="277">
        <v>50</v>
      </c>
      <c r="K134" s="320"/>
    </row>
    <row r="135" ht="15" customHeight="1">
      <c r="B135" s="318"/>
      <c r="C135" s="277" t="s">
        <v>140</v>
      </c>
      <c r="D135" s="277"/>
      <c r="E135" s="277"/>
      <c r="F135" s="298" t="s">
        <v>1228</v>
      </c>
      <c r="G135" s="277"/>
      <c r="H135" s="277" t="s">
        <v>1274</v>
      </c>
      <c r="I135" s="277" t="s">
        <v>1224</v>
      </c>
      <c r="J135" s="277">
        <v>255</v>
      </c>
      <c r="K135" s="320"/>
    </row>
    <row r="136" ht="15" customHeight="1">
      <c r="B136" s="318"/>
      <c r="C136" s="277" t="s">
        <v>1251</v>
      </c>
      <c r="D136" s="277"/>
      <c r="E136" s="277"/>
      <c r="F136" s="298" t="s">
        <v>1222</v>
      </c>
      <c r="G136" s="277"/>
      <c r="H136" s="277" t="s">
        <v>1275</v>
      </c>
      <c r="I136" s="277" t="s">
        <v>1253</v>
      </c>
      <c r="J136" s="277"/>
      <c r="K136" s="320"/>
    </row>
    <row r="137" ht="15" customHeight="1">
      <c r="B137" s="318"/>
      <c r="C137" s="277" t="s">
        <v>1254</v>
      </c>
      <c r="D137" s="277"/>
      <c r="E137" s="277"/>
      <c r="F137" s="298" t="s">
        <v>1222</v>
      </c>
      <c r="G137" s="277"/>
      <c r="H137" s="277" t="s">
        <v>1276</v>
      </c>
      <c r="I137" s="277" t="s">
        <v>1256</v>
      </c>
      <c r="J137" s="277"/>
      <c r="K137" s="320"/>
    </row>
    <row r="138" ht="15" customHeight="1">
      <c r="B138" s="318"/>
      <c r="C138" s="277" t="s">
        <v>1257</v>
      </c>
      <c r="D138" s="277"/>
      <c r="E138" s="277"/>
      <c r="F138" s="298" t="s">
        <v>1222</v>
      </c>
      <c r="G138" s="277"/>
      <c r="H138" s="277" t="s">
        <v>1257</v>
      </c>
      <c r="I138" s="277" t="s">
        <v>1256</v>
      </c>
      <c r="J138" s="277"/>
      <c r="K138" s="320"/>
    </row>
    <row r="139" ht="15" customHeight="1">
      <c r="B139" s="318"/>
      <c r="C139" s="277" t="s">
        <v>44</v>
      </c>
      <c r="D139" s="277"/>
      <c r="E139" s="277"/>
      <c r="F139" s="298" t="s">
        <v>1222</v>
      </c>
      <c r="G139" s="277"/>
      <c r="H139" s="277" t="s">
        <v>1277</v>
      </c>
      <c r="I139" s="277" t="s">
        <v>1256</v>
      </c>
      <c r="J139" s="277"/>
      <c r="K139" s="320"/>
    </row>
    <row r="140" ht="15" customHeight="1">
      <c r="B140" s="318"/>
      <c r="C140" s="277" t="s">
        <v>1278</v>
      </c>
      <c r="D140" s="277"/>
      <c r="E140" s="277"/>
      <c r="F140" s="298" t="s">
        <v>1222</v>
      </c>
      <c r="G140" s="277"/>
      <c r="H140" s="277" t="s">
        <v>1279</v>
      </c>
      <c r="I140" s="277" t="s">
        <v>1256</v>
      </c>
      <c r="J140" s="277"/>
      <c r="K140" s="320"/>
    </row>
    <row r="141" ht="15" customHeight="1">
      <c r="B141" s="321"/>
      <c r="C141" s="322"/>
      <c r="D141" s="322"/>
      <c r="E141" s="322"/>
      <c r="F141" s="322"/>
      <c r="G141" s="322"/>
      <c r="H141" s="322"/>
      <c r="I141" s="322"/>
      <c r="J141" s="322"/>
      <c r="K141" s="323"/>
    </row>
    <row r="142" ht="18.75" customHeight="1">
      <c r="B142" s="273"/>
      <c r="C142" s="273"/>
      <c r="D142" s="273"/>
      <c r="E142" s="273"/>
      <c r="F142" s="310"/>
      <c r="G142" s="273"/>
      <c r="H142" s="273"/>
      <c r="I142" s="273"/>
      <c r="J142" s="273"/>
      <c r="K142" s="273"/>
    </row>
    <row r="143" ht="18.75" customHeight="1">
      <c r="B143" s="284"/>
      <c r="C143" s="284"/>
      <c r="D143" s="284"/>
      <c r="E143" s="284"/>
      <c r="F143" s="284"/>
      <c r="G143" s="284"/>
      <c r="H143" s="284"/>
      <c r="I143" s="284"/>
      <c r="J143" s="284"/>
      <c r="K143" s="284"/>
    </row>
    <row r="144" ht="7.5" customHeight="1">
      <c r="B144" s="285"/>
      <c r="C144" s="286"/>
      <c r="D144" s="286"/>
      <c r="E144" s="286"/>
      <c r="F144" s="286"/>
      <c r="G144" s="286"/>
      <c r="H144" s="286"/>
      <c r="I144" s="286"/>
      <c r="J144" s="286"/>
      <c r="K144" s="287"/>
    </row>
    <row r="145" ht="45" customHeight="1">
      <c r="B145" s="288"/>
      <c r="C145" s="289" t="s">
        <v>1280</v>
      </c>
      <c r="D145" s="289"/>
      <c r="E145" s="289"/>
      <c r="F145" s="289"/>
      <c r="G145" s="289"/>
      <c r="H145" s="289"/>
      <c r="I145" s="289"/>
      <c r="J145" s="289"/>
      <c r="K145" s="290"/>
    </row>
    <row r="146" ht="17.25" customHeight="1">
      <c r="B146" s="288"/>
      <c r="C146" s="291" t="s">
        <v>1216</v>
      </c>
      <c r="D146" s="291"/>
      <c r="E146" s="291"/>
      <c r="F146" s="291" t="s">
        <v>1217</v>
      </c>
      <c r="G146" s="292"/>
      <c r="H146" s="291" t="s">
        <v>135</v>
      </c>
      <c r="I146" s="291" t="s">
        <v>63</v>
      </c>
      <c r="J146" s="291" t="s">
        <v>1218</v>
      </c>
      <c r="K146" s="290"/>
    </row>
    <row r="147" ht="17.25" customHeight="1">
      <c r="B147" s="288"/>
      <c r="C147" s="293" t="s">
        <v>1219</v>
      </c>
      <c r="D147" s="293"/>
      <c r="E147" s="293"/>
      <c r="F147" s="294" t="s">
        <v>1220</v>
      </c>
      <c r="G147" s="295"/>
      <c r="H147" s="293"/>
      <c r="I147" s="293"/>
      <c r="J147" s="293" t="s">
        <v>1221</v>
      </c>
      <c r="K147" s="290"/>
    </row>
    <row r="148" ht="5.25" customHeight="1">
      <c r="B148" s="299"/>
      <c r="C148" s="296"/>
      <c r="D148" s="296"/>
      <c r="E148" s="296"/>
      <c r="F148" s="296"/>
      <c r="G148" s="297"/>
      <c r="H148" s="296"/>
      <c r="I148" s="296"/>
      <c r="J148" s="296"/>
      <c r="K148" s="320"/>
    </row>
    <row r="149" ht="15" customHeight="1">
      <c r="B149" s="299"/>
      <c r="C149" s="324" t="s">
        <v>1225</v>
      </c>
      <c r="D149" s="277"/>
      <c r="E149" s="277"/>
      <c r="F149" s="325" t="s">
        <v>1222</v>
      </c>
      <c r="G149" s="277"/>
      <c r="H149" s="324" t="s">
        <v>1261</v>
      </c>
      <c r="I149" s="324" t="s">
        <v>1224</v>
      </c>
      <c r="J149" s="324">
        <v>120</v>
      </c>
      <c r="K149" s="320"/>
    </row>
    <row r="150" ht="15" customHeight="1">
      <c r="B150" s="299"/>
      <c r="C150" s="324" t="s">
        <v>1270</v>
      </c>
      <c r="D150" s="277"/>
      <c r="E150" s="277"/>
      <c r="F150" s="325" t="s">
        <v>1222</v>
      </c>
      <c r="G150" s="277"/>
      <c r="H150" s="324" t="s">
        <v>1281</v>
      </c>
      <c r="I150" s="324" t="s">
        <v>1224</v>
      </c>
      <c r="J150" s="324" t="s">
        <v>1272</v>
      </c>
      <c r="K150" s="320"/>
    </row>
    <row r="151" ht="15" customHeight="1">
      <c r="B151" s="299"/>
      <c r="C151" s="324" t="s">
        <v>94</v>
      </c>
      <c r="D151" s="277"/>
      <c r="E151" s="277"/>
      <c r="F151" s="325" t="s">
        <v>1222</v>
      </c>
      <c r="G151" s="277"/>
      <c r="H151" s="324" t="s">
        <v>1282</v>
      </c>
      <c r="I151" s="324" t="s">
        <v>1224</v>
      </c>
      <c r="J151" s="324" t="s">
        <v>1272</v>
      </c>
      <c r="K151" s="320"/>
    </row>
    <row r="152" ht="15" customHeight="1">
      <c r="B152" s="299"/>
      <c r="C152" s="324" t="s">
        <v>1227</v>
      </c>
      <c r="D152" s="277"/>
      <c r="E152" s="277"/>
      <c r="F152" s="325" t="s">
        <v>1228</v>
      </c>
      <c r="G152" s="277"/>
      <c r="H152" s="324" t="s">
        <v>1261</v>
      </c>
      <c r="I152" s="324" t="s">
        <v>1224</v>
      </c>
      <c r="J152" s="324">
        <v>50</v>
      </c>
      <c r="K152" s="320"/>
    </row>
    <row r="153" ht="15" customHeight="1">
      <c r="B153" s="299"/>
      <c r="C153" s="324" t="s">
        <v>1230</v>
      </c>
      <c r="D153" s="277"/>
      <c r="E153" s="277"/>
      <c r="F153" s="325" t="s">
        <v>1222</v>
      </c>
      <c r="G153" s="277"/>
      <c r="H153" s="324" t="s">
        <v>1261</v>
      </c>
      <c r="I153" s="324" t="s">
        <v>1232</v>
      </c>
      <c r="J153" s="324"/>
      <c r="K153" s="320"/>
    </row>
    <row r="154" ht="15" customHeight="1">
      <c r="B154" s="299"/>
      <c r="C154" s="324" t="s">
        <v>1241</v>
      </c>
      <c r="D154" s="277"/>
      <c r="E154" s="277"/>
      <c r="F154" s="325" t="s">
        <v>1228</v>
      </c>
      <c r="G154" s="277"/>
      <c r="H154" s="324" t="s">
        <v>1261</v>
      </c>
      <c r="I154" s="324" t="s">
        <v>1224</v>
      </c>
      <c r="J154" s="324">
        <v>50</v>
      </c>
      <c r="K154" s="320"/>
    </row>
    <row r="155" ht="15" customHeight="1">
      <c r="B155" s="299"/>
      <c r="C155" s="324" t="s">
        <v>1249</v>
      </c>
      <c r="D155" s="277"/>
      <c r="E155" s="277"/>
      <c r="F155" s="325" t="s">
        <v>1228</v>
      </c>
      <c r="G155" s="277"/>
      <c r="H155" s="324" t="s">
        <v>1261</v>
      </c>
      <c r="I155" s="324" t="s">
        <v>1224</v>
      </c>
      <c r="J155" s="324">
        <v>50</v>
      </c>
      <c r="K155" s="320"/>
    </row>
    <row r="156" ht="15" customHeight="1">
      <c r="B156" s="299"/>
      <c r="C156" s="324" t="s">
        <v>1247</v>
      </c>
      <c r="D156" s="277"/>
      <c r="E156" s="277"/>
      <c r="F156" s="325" t="s">
        <v>1228</v>
      </c>
      <c r="G156" s="277"/>
      <c r="H156" s="324" t="s">
        <v>1261</v>
      </c>
      <c r="I156" s="324" t="s">
        <v>1224</v>
      </c>
      <c r="J156" s="324">
        <v>50</v>
      </c>
      <c r="K156" s="320"/>
    </row>
    <row r="157" ht="15" customHeight="1">
      <c r="B157" s="299"/>
      <c r="C157" s="324" t="s">
        <v>111</v>
      </c>
      <c r="D157" s="277"/>
      <c r="E157" s="277"/>
      <c r="F157" s="325" t="s">
        <v>1222</v>
      </c>
      <c r="G157" s="277"/>
      <c r="H157" s="324" t="s">
        <v>1283</v>
      </c>
      <c r="I157" s="324" t="s">
        <v>1224</v>
      </c>
      <c r="J157" s="324" t="s">
        <v>1284</v>
      </c>
      <c r="K157" s="320"/>
    </row>
    <row r="158" ht="15" customHeight="1">
      <c r="B158" s="299"/>
      <c r="C158" s="324" t="s">
        <v>1285</v>
      </c>
      <c r="D158" s="277"/>
      <c r="E158" s="277"/>
      <c r="F158" s="325" t="s">
        <v>1222</v>
      </c>
      <c r="G158" s="277"/>
      <c r="H158" s="324" t="s">
        <v>1286</v>
      </c>
      <c r="I158" s="324" t="s">
        <v>1256</v>
      </c>
      <c r="J158" s="324"/>
      <c r="K158" s="320"/>
    </row>
    <row r="159" ht="15" customHeight="1">
      <c r="B159" s="326"/>
      <c r="C159" s="308"/>
      <c r="D159" s="308"/>
      <c r="E159" s="308"/>
      <c r="F159" s="308"/>
      <c r="G159" s="308"/>
      <c r="H159" s="308"/>
      <c r="I159" s="308"/>
      <c r="J159" s="308"/>
      <c r="K159" s="327"/>
    </row>
    <row r="160" ht="18.75" customHeight="1">
      <c r="B160" s="273"/>
      <c r="C160" s="277"/>
      <c r="D160" s="277"/>
      <c r="E160" s="277"/>
      <c r="F160" s="298"/>
      <c r="G160" s="277"/>
      <c r="H160" s="277"/>
      <c r="I160" s="277"/>
      <c r="J160" s="277"/>
      <c r="K160" s="273"/>
    </row>
    <row r="161" ht="18.75" customHeight="1">
      <c r="B161" s="284"/>
      <c r="C161" s="284"/>
      <c r="D161" s="284"/>
      <c r="E161" s="284"/>
      <c r="F161" s="284"/>
      <c r="G161" s="284"/>
      <c r="H161" s="284"/>
      <c r="I161" s="284"/>
      <c r="J161" s="284"/>
      <c r="K161" s="284"/>
    </row>
    <row r="162" ht="7.5" customHeight="1">
      <c r="B162" s="263"/>
      <c r="C162" s="264"/>
      <c r="D162" s="264"/>
      <c r="E162" s="264"/>
      <c r="F162" s="264"/>
      <c r="G162" s="264"/>
      <c r="H162" s="264"/>
      <c r="I162" s="264"/>
      <c r="J162" s="264"/>
      <c r="K162" s="265"/>
    </row>
    <row r="163" ht="45" customHeight="1">
      <c r="B163" s="266"/>
      <c r="C163" s="267" t="s">
        <v>1287</v>
      </c>
      <c r="D163" s="267"/>
      <c r="E163" s="267"/>
      <c r="F163" s="267"/>
      <c r="G163" s="267"/>
      <c r="H163" s="267"/>
      <c r="I163" s="267"/>
      <c r="J163" s="267"/>
      <c r="K163" s="268"/>
    </row>
    <row r="164" ht="17.25" customHeight="1">
      <c r="B164" s="266"/>
      <c r="C164" s="291" t="s">
        <v>1216</v>
      </c>
      <c r="D164" s="291"/>
      <c r="E164" s="291"/>
      <c r="F164" s="291" t="s">
        <v>1217</v>
      </c>
      <c r="G164" s="328"/>
      <c r="H164" s="329" t="s">
        <v>135</v>
      </c>
      <c r="I164" s="329" t="s">
        <v>63</v>
      </c>
      <c r="J164" s="291" t="s">
        <v>1218</v>
      </c>
      <c r="K164" s="268"/>
    </row>
    <row r="165" ht="17.25" customHeight="1">
      <c r="B165" s="269"/>
      <c r="C165" s="293" t="s">
        <v>1219</v>
      </c>
      <c r="D165" s="293"/>
      <c r="E165" s="293"/>
      <c r="F165" s="294" t="s">
        <v>1220</v>
      </c>
      <c r="G165" s="330"/>
      <c r="H165" s="331"/>
      <c r="I165" s="331"/>
      <c r="J165" s="293" t="s">
        <v>1221</v>
      </c>
      <c r="K165" s="271"/>
    </row>
    <row r="166" ht="5.25" customHeight="1">
      <c r="B166" s="299"/>
      <c r="C166" s="296"/>
      <c r="D166" s="296"/>
      <c r="E166" s="296"/>
      <c r="F166" s="296"/>
      <c r="G166" s="297"/>
      <c r="H166" s="296"/>
      <c r="I166" s="296"/>
      <c r="J166" s="296"/>
      <c r="K166" s="320"/>
    </row>
    <row r="167" ht="15" customHeight="1">
      <c r="B167" s="299"/>
      <c r="C167" s="277" t="s">
        <v>1225</v>
      </c>
      <c r="D167" s="277"/>
      <c r="E167" s="277"/>
      <c r="F167" s="298" t="s">
        <v>1222</v>
      </c>
      <c r="G167" s="277"/>
      <c r="H167" s="277" t="s">
        <v>1261</v>
      </c>
      <c r="I167" s="277" t="s">
        <v>1224</v>
      </c>
      <c r="J167" s="277">
        <v>120</v>
      </c>
      <c r="K167" s="320"/>
    </row>
    <row r="168" ht="15" customHeight="1">
      <c r="B168" s="299"/>
      <c r="C168" s="277" t="s">
        <v>1270</v>
      </c>
      <c r="D168" s="277"/>
      <c r="E168" s="277"/>
      <c r="F168" s="298" t="s">
        <v>1222</v>
      </c>
      <c r="G168" s="277"/>
      <c r="H168" s="277" t="s">
        <v>1271</v>
      </c>
      <c r="I168" s="277" t="s">
        <v>1224</v>
      </c>
      <c r="J168" s="277" t="s">
        <v>1272</v>
      </c>
      <c r="K168" s="320"/>
    </row>
    <row r="169" ht="15" customHeight="1">
      <c r="B169" s="299"/>
      <c r="C169" s="277" t="s">
        <v>94</v>
      </c>
      <c r="D169" s="277"/>
      <c r="E169" s="277"/>
      <c r="F169" s="298" t="s">
        <v>1222</v>
      </c>
      <c r="G169" s="277"/>
      <c r="H169" s="277" t="s">
        <v>1288</v>
      </c>
      <c r="I169" s="277" t="s">
        <v>1224</v>
      </c>
      <c r="J169" s="277" t="s">
        <v>1272</v>
      </c>
      <c r="K169" s="320"/>
    </row>
    <row r="170" ht="15" customHeight="1">
      <c r="B170" s="299"/>
      <c r="C170" s="277" t="s">
        <v>1227</v>
      </c>
      <c r="D170" s="277"/>
      <c r="E170" s="277"/>
      <c r="F170" s="298" t="s">
        <v>1228</v>
      </c>
      <c r="G170" s="277"/>
      <c r="H170" s="277" t="s">
        <v>1288</v>
      </c>
      <c r="I170" s="277" t="s">
        <v>1224</v>
      </c>
      <c r="J170" s="277">
        <v>50</v>
      </c>
      <c r="K170" s="320"/>
    </row>
    <row r="171" ht="15" customHeight="1">
      <c r="B171" s="299"/>
      <c r="C171" s="277" t="s">
        <v>1230</v>
      </c>
      <c r="D171" s="277"/>
      <c r="E171" s="277"/>
      <c r="F171" s="298" t="s">
        <v>1222</v>
      </c>
      <c r="G171" s="277"/>
      <c r="H171" s="277" t="s">
        <v>1288</v>
      </c>
      <c r="I171" s="277" t="s">
        <v>1232</v>
      </c>
      <c r="J171" s="277"/>
      <c r="K171" s="320"/>
    </row>
    <row r="172" ht="15" customHeight="1">
      <c r="B172" s="299"/>
      <c r="C172" s="277" t="s">
        <v>1241</v>
      </c>
      <c r="D172" s="277"/>
      <c r="E172" s="277"/>
      <c r="F172" s="298" t="s">
        <v>1228</v>
      </c>
      <c r="G172" s="277"/>
      <c r="H172" s="277" t="s">
        <v>1288</v>
      </c>
      <c r="I172" s="277" t="s">
        <v>1224</v>
      </c>
      <c r="J172" s="277">
        <v>50</v>
      </c>
      <c r="K172" s="320"/>
    </row>
    <row r="173" ht="15" customHeight="1">
      <c r="B173" s="299"/>
      <c r="C173" s="277" t="s">
        <v>1249</v>
      </c>
      <c r="D173" s="277"/>
      <c r="E173" s="277"/>
      <c r="F173" s="298" t="s">
        <v>1228</v>
      </c>
      <c r="G173" s="277"/>
      <c r="H173" s="277" t="s">
        <v>1288</v>
      </c>
      <c r="I173" s="277" t="s">
        <v>1224</v>
      </c>
      <c r="J173" s="277">
        <v>50</v>
      </c>
      <c r="K173" s="320"/>
    </row>
    <row r="174" ht="15" customHeight="1">
      <c r="B174" s="299"/>
      <c r="C174" s="277" t="s">
        <v>1247</v>
      </c>
      <c r="D174" s="277"/>
      <c r="E174" s="277"/>
      <c r="F174" s="298" t="s">
        <v>1228</v>
      </c>
      <c r="G174" s="277"/>
      <c r="H174" s="277" t="s">
        <v>1288</v>
      </c>
      <c r="I174" s="277" t="s">
        <v>1224</v>
      </c>
      <c r="J174" s="277">
        <v>50</v>
      </c>
      <c r="K174" s="320"/>
    </row>
    <row r="175" ht="15" customHeight="1">
      <c r="B175" s="299"/>
      <c r="C175" s="277" t="s">
        <v>134</v>
      </c>
      <c r="D175" s="277"/>
      <c r="E175" s="277"/>
      <c r="F175" s="298" t="s">
        <v>1222</v>
      </c>
      <c r="G175" s="277"/>
      <c r="H175" s="277" t="s">
        <v>1289</v>
      </c>
      <c r="I175" s="277" t="s">
        <v>1290</v>
      </c>
      <c r="J175" s="277"/>
      <c r="K175" s="320"/>
    </row>
    <row r="176" ht="15" customHeight="1">
      <c r="B176" s="299"/>
      <c r="C176" s="277" t="s">
        <v>63</v>
      </c>
      <c r="D176" s="277"/>
      <c r="E176" s="277"/>
      <c r="F176" s="298" t="s">
        <v>1222</v>
      </c>
      <c r="G176" s="277"/>
      <c r="H176" s="277" t="s">
        <v>1291</v>
      </c>
      <c r="I176" s="277" t="s">
        <v>1292</v>
      </c>
      <c r="J176" s="277">
        <v>1</v>
      </c>
      <c r="K176" s="320"/>
    </row>
    <row r="177" ht="15" customHeight="1">
      <c r="B177" s="299"/>
      <c r="C177" s="277" t="s">
        <v>59</v>
      </c>
      <c r="D177" s="277"/>
      <c r="E177" s="277"/>
      <c r="F177" s="298" t="s">
        <v>1222</v>
      </c>
      <c r="G177" s="277"/>
      <c r="H177" s="277" t="s">
        <v>1293</v>
      </c>
      <c r="I177" s="277" t="s">
        <v>1224</v>
      </c>
      <c r="J177" s="277">
        <v>20</v>
      </c>
      <c r="K177" s="320"/>
    </row>
    <row r="178" ht="15" customHeight="1">
      <c r="B178" s="299"/>
      <c r="C178" s="277" t="s">
        <v>135</v>
      </c>
      <c r="D178" s="277"/>
      <c r="E178" s="277"/>
      <c r="F178" s="298" t="s">
        <v>1222</v>
      </c>
      <c r="G178" s="277"/>
      <c r="H178" s="277" t="s">
        <v>1294</v>
      </c>
      <c r="I178" s="277" t="s">
        <v>1224</v>
      </c>
      <c r="J178" s="277">
        <v>255</v>
      </c>
      <c r="K178" s="320"/>
    </row>
    <row r="179" ht="15" customHeight="1">
      <c r="B179" s="299"/>
      <c r="C179" s="277" t="s">
        <v>136</v>
      </c>
      <c r="D179" s="277"/>
      <c r="E179" s="277"/>
      <c r="F179" s="298" t="s">
        <v>1222</v>
      </c>
      <c r="G179" s="277"/>
      <c r="H179" s="277" t="s">
        <v>1187</v>
      </c>
      <c r="I179" s="277" t="s">
        <v>1224</v>
      </c>
      <c r="J179" s="277">
        <v>10</v>
      </c>
      <c r="K179" s="320"/>
    </row>
    <row r="180" ht="15" customHeight="1">
      <c r="B180" s="299"/>
      <c r="C180" s="277" t="s">
        <v>137</v>
      </c>
      <c r="D180" s="277"/>
      <c r="E180" s="277"/>
      <c r="F180" s="298" t="s">
        <v>1222</v>
      </c>
      <c r="G180" s="277"/>
      <c r="H180" s="277" t="s">
        <v>1295</v>
      </c>
      <c r="I180" s="277" t="s">
        <v>1256</v>
      </c>
      <c r="J180" s="277"/>
      <c r="K180" s="320"/>
    </row>
    <row r="181" ht="15" customHeight="1">
      <c r="B181" s="299"/>
      <c r="C181" s="277" t="s">
        <v>1296</v>
      </c>
      <c r="D181" s="277"/>
      <c r="E181" s="277"/>
      <c r="F181" s="298" t="s">
        <v>1222</v>
      </c>
      <c r="G181" s="277"/>
      <c r="H181" s="277" t="s">
        <v>1297</v>
      </c>
      <c r="I181" s="277" t="s">
        <v>1256</v>
      </c>
      <c r="J181" s="277"/>
      <c r="K181" s="320"/>
    </row>
    <row r="182" ht="15" customHeight="1">
      <c r="B182" s="299"/>
      <c r="C182" s="277" t="s">
        <v>1285</v>
      </c>
      <c r="D182" s="277"/>
      <c r="E182" s="277"/>
      <c r="F182" s="298" t="s">
        <v>1222</v>
      </c>
      <c r="G182" s="277"/>
      <c r="H182" s="277" t="s">
        <v>1298</v>
      </c>
      <c r="I182" s="277" t="s">
        <v>1256</v>
      </c>
      <c r="J182" s="277"/>
      <c r="K182" s="320"/>
    </row>
    <row r="183" ht="15" customHeight="1">
      <c r="B183" s="299"/>
      <c r="C183" s="277" t="s">
        <v>139</v>
      </c>
      <c r="D183" s="277"/>
      <c r="E183" s="277"/>
      <c r="F183" s="298" t="s">
        <v>1228</v>
      </c>
      <c r="G183" s="277"/>
      <c r="H183" s="277" t="s">
        <v>1299</v>
      </c>
      <c r="I183" s="277" t="s">
        <v>1224</v>
      </c>
      <c r="J183" s="277">
        <v>50</v>
      </c>
      <c r="K183" s="320"/>
    </row>
    <row r="184" ht="15" customHeight="1">
      <c r="B184" s="299"/>
      <c r="C184" s="277" t="s">
        <v>1300</v>
      </c>
      <c r="D184" s="277"/>
      <c r="E184" s="277"/>
      <c r="F184" s="298" t="s">
        <v>1228</v>
      </c>
      <c r="G184" s="277"/>
      <c r="H184" s="277" t="s">
        <v>1301</v>
      </c>
      <c r="I184" s="277" t="s">
        <v>1302</v>
      </c>
      <c r="J184" s="277"/>
      <c r="K184" s="320"/>
    </row>
    <row r="185" ht="15" customHeight="1">
      <c r="B185" s="299"/>
      <c r="C185" s="277" t="s">
        <v>1303</v>
      </c>
      <c r="D185" s="277"/>
      <c r="E185" s="277"/>
      <c r="F185" s="298" t="s">
        <v>1228</v>
      </c>
      <c r="G185" s="277"/>
      <c r="H185" s="277" t="s">
        <v>1304</v>
      </c>
      <c r="I185" s="277" t="s">
        <v>1302</v>
      </c>
      <c r="J185" s="277"/>
      <c r="K185" s="320"/>
    </row>
    <row r="186" ht="15" customHeight="1">
      <c r="B186" s="299"/>
      <c r="C186" s="277" t="s">
        <v>1305</v>
      </c>
      <c r="D186" s="277"/>
      <c r="E186" s="277"/>
      <c r="F186" s="298" t="s">
        <v>1228</v>
      </c>
      <c r="G186" s="277"/>
      <c r="H186" s="277" t="s">
        <v>1306</v>
      </c>
      <c r="I186" s="277" t="s">
        <v>1302</v>
      </c>
      <c r="J186" s="277"/>
      <c r="K186" s="320"/>
    </row>
    <row r="187" ht="15" customHeight="1">
      <c r="B187" s="299"/>
      <c r="C187" s="332" t="s">
        <v>1307</v>
      </c>
      <c r="D187" s="277"/>
      <c r="E187" s="277"/>
      <c r="F187" s="298" t="s">
        <v>1228</v>
      </c>
      <c r="G187" s="277"/>
      <c r="H187" s="277" t="s">
        <v>1308</v>
      </c>
      <c r="I187" s="277" t="s">
        <v>1309</v>
      </c>
      <c r="J187" s="333" t="s">
        <v>1310</v>
      </c>
      <c r="K187" s="320"/>
    </row>
    <row r="188" ht="15" customHeight="1">
      <c r="B188" s="299"/>
      <c r="C188" s="283" t="s">
        <v>48</v>
      </c>
      <c r="D188" s="277"/>
      <c r="E188" s="277"/>
      <c r="F188" s="298" t="s">
        <v>1222</v>
      </c>
      <c r="G188" s="277"/>
      <c r="H188" s="273" t="s">
        <v>1311</v>
      </c>
      <c r="I188" s="277" t="s">
        <v>1312</v>
      </c>
      <c r="J188" s="277"/>
      <c r="K188" s="320"/>
    </row>
    <row r="189" ht="15" customHeight="1">
      <c r="B189" s="299"/>
      <c r="C189" s="283" t="s">
        <v>1313</v>
      </c>
      <c r="D189" s="277"/>
      <c r="E189" s="277"/>
      <c r="F189" s="298" t="s">
        <v>1222</v>
      </c>
      <c r="G189" s="277"/>
      <c r="H189" s="277" t="s">
        <v>1314</v>
      </c>
      <c r="I189" s="277" t="s">
        <v>1256</v>
      </c>
      <c r="J189" s="277"/>
      <c r="K189" s="320"/>
    </row>
    <row r="190" ht="15" customHeight="1">
      <c r="B190" s="299"/>
      <c r="C190" s="283" t="s">
        <v>1315</v>
      </c>
      <c r="D190" s="277"/>
      <c r="E190" s="277"/>
      <c r="F190" s="298" t="s">
        <v>1222</v>
      </c>
      <c r="G190" s="277"/>
      <c r="H190" s="277" t="s">
        <v>1316</v>
      </c>
      <c r="I190" s="277" t="s">
        <v>1256</v>
      </c>
      <c r="J190" s="277"/>
      <c r="K190" s="320"/>
    </row>
    <row r="191" ht="15" customHeight="1">
      <c r="B191" s="299"/>
      <c r="C191" s="283" t="s">
        <v>1317</v>
      </c>
      <c r="D191" s="277"/>
      <c r="E191" s="277"/>
      <c r="F191" s="298" t="s">
        <v>1228</v>
      </c>
      <c r="G191" s="277"/>
      <c r="H191" s="277" t="s">
        <v>1318</v>
      </c>
      <c r="I191" s="277" t="s">
        <v>1256</v>
      </c>
      <c r="J191" s="277"/>
      <c r="K191" s="320"/>
    </row>
    <row r="192" ht="15" customHeight="1">
      <c r="B192" s="326"/>
      <c r="C192" s="334"/>
      <c r="D192" s="308"/>
      <c r="E192" s="308"/>
      <c r="F192" s="308"/>
      <c r="G192" s="308"/>
      <c r="H192" s="308"/>
      <c r="I192" s="308"/>
      <c r="J192" s="308"/>
      <c r="K192" s="327"/>
    </row>
    <row r="193" ht="18.75" customHeight="1">
      <c r="B193" s="273"/>
      <c r="C193" s="277"/>
      <c r="D193" s="277"/>
      <c r="E193" s="277"/>
      <c r="F193" s="298"/>
      <c r="G193" s="277"/>
      <c r="H193" s="277"/>
      <c r="I193" s="277"/>
      <c r="J193" s="277"/>
      <c r="K193" s="273"/>
    </row>
    <row r="194" ht="18.75" customHeight="1">
      <c r="B194" s="273"/>
      <c r="C194" s="277"/>
      <c r="D194" s="277"/>
      <c r="E194" s="277"/>
      <c r="F194" s="298"/>
      <c r="G194" s="277"/>
      <c r="H194" s="277"/>
      <c r="I194" s="277"/>
      <c r="J194" s="277"/>
      <c r="K194" s="273"/>
    </row>
    <row r="195" ht="18.75" customHeight="1">
      <c r="B195" s="284"/>
      <c r="C195" s="284"/>
      <c r="D195" s="284"/>
      <c r="E195" s="284"/>
      <c r="F195" s="284"/>
      <c r="G195" s="284"/>
      <c r="H195" s="284"/>
      <c r="I195" s="284"/>
      <c r="J195" s="284"/>
      <c r="K195" s="284"/>
    </row>
    <row r="196" ht="13.5">
      <c r="B196" s="263"/>
      <c r="C196" s="264"/>
      <c r="D196" s="264"/>
      <c r="E196" s="264"/>
      <c r="F196" s="264"/>
      <c r="G196" s="264"/>
      <c r="H196" s="264"/>
      <c r="I196" s="264"/>
      <c r="J196" s="264"/>
      <c r="K196" s="265"/>
    </row>
    <row r="197" ht="21">
      <c r="B197" s="266"/>
      <c r="C197" s="267" t="s">
        <v>1319</v>
      </c>
      <c r="D197" s="267"/>
      <c r="E197" s="267"/>
      <c r="F197" s="267"/>
      <c r="G197" s="267"/>
      <c r="H197" s="267"/>
      <c r="I197" s="267"/>
      <c r="J197" s="267"/>
      <c r="K197" s="268"/>
    </row>
    <row r="198" ht="25.5" customHeight="1">
      <c r="B198" s="266"/>
      <c r="C198" s="335" t="s">
        <v>1320</v>
      </c>
      <c r="D198" s="335"/>
      <c r="E198" s="335"/>
      <c r="F198" s="335" t="s">
        <v>1321</v>
      </c>
      <c r="G198" s="336"/>
      <c r="H198" s="335" t="s">
        <v>1322</v>
      </c>
      <c r="I198" s="335"/>
      <c r="J198" s="335"/>
      <c r="K198" s="268"/>
    </row>
    <row r="199" ht="5.25" customHeight="1">
      <c r="B199" s="299"/>
      <c r="C199" s="296"/>
      <c r="D199" s="296"/>
      <c r="E199" s="296"/>
      <c r="F199" s="296"/>
      <c r="G199" s="277"/>
      <c r="H199" s="296"/>
      <c r="I199" s="296"/>
      <c r="J199" s="296"/>
      <c r="K199" s="320"/>
    </row>
    <row r="200" ht="15" customHeight="1">
      <c r="B200" s="299"/>
      <c r="C200" s="277" t="s">
        <v>1312</v>
      </c>
      <c r="D200" s="277"/>
      <c r="E200" s="277"/>
      <c r="F200" s="298" t="s">
        <v>49</v>
      </c>
      <c r="G200" s="277"/>
      <c r="H200" s="277" t="s">
        <v>1323</v>
      </c>
      <c r="I200" s="277"/>
      <c r="J200" s="277"/>
      <c r="K200" s="320"/>
    </row>
    <row r="201" ht="15" customHeight="1">
      <c r="B201" s="299"/>
      <c r="C201" s="305"/>
      <c r="D201" s="277"/>
      <c r="E201" s="277"/>
      <c r="F201" s="298" t="s">
        <v>50</v>
      </c>
      <c r="G201" s="277"/>
      <c r="H201" s="277" t="s">
        <v>1324</v>
      </c>
      <c r="I201" s="277"/>
      <c r="J201" s="277"/>
      <c r="K201" s="320"/>
    </row>
    <row r="202" ht="15" customHeight="1">
      <c r="B202" s="299"/>
      <c r="C202" s="305"/>
      <c r="D202" s="277"/>
      <c r="E202" s="277"/>
      <c r="F202" s="298" t="s">
        <v>53</v>
      </c>
      <c r="G202" s="277"/>
      <c r="H202" s="277" t="s">
        <v>1325</v>
      </c>
      <c r="I202" s="277"/>
      <c r="J202" s="277"/>
      <c r="K202" s="320"/>
    </row>
    <row r="203" ht="15" customHeight="1">
      <c r="B203" s="299"/>
      <c r="C203" s="277"/>
      <c r="D203" s="277"/>
      <c r="E203" s="277"/>
      <c r="F203" s="298" t="s">
        <v>51</v>
      </c>
      <c r="G203" s="277"/>
      <c r="H203" s="277" t="s">
        <v>1326</v>
      </c>
      <c r="I203" s="277"/>
      <c r="J203" s="277"/>
      <c r="K203" s="320"/>
    </row>
    <row r="204" ht="15" customHeight="1">
      <c r="B204" s="299"/>
      <c r="C204" s="277"/>
      <c r="D204" s="277"/>
      <c r="E204" s="277"/>
      <c r="F204" s="298" t="s">
        <v>52</v>
      </c>
      <c r="G204" s="277"/>
      <c r="H204" s="277" t="s">
        <v>1327</v>
      </c>
      <c r="I204" s="277"/>
      <c r="J204" s="277"/>
      <c r="K204" s="320"/>
    </row>
    <row r="205" ht="15" customHeight="1">
      <c r="B205" s="299"/>
      <c r="C205" s="277"/>
      <c r="D205" s="277"/>
      <c r="E205" s="277"/>
      <c r="F205" s="298"/>
      <c r="G205" s="277"/>
      <c r="H205" s="277"/>
      <c r="I205" s="277"/>
      <c r="J205" s="277"/>
      <c r="K205" s="320"/>
    </row>
    <row r="206" ht="15" customHeight="1">
      <c r="B206" s="299"/>
      <c r="C206" s="277" t="s">
        <v>1268</v>
      </c>
      <c r="D206" s="277"/>
      <c r="E206" s="277"/>
      <c r="F206" s="298" t="s">
        <v>85</v>
      </c>
      <c r="G206" s="277"/>
      <c r="H206" s="277" t="s">
        <v>1328</v>
      </c>
      <c r="I206" s="277"/>
      <c r="J206" s="277"/>
      <c r="K206" s="320"/>
    </row>
    <row r="207" ht="15" customHeight="1">
      <c r="B207" s="299"/>
      <c r="C207" s="305"/>
      <c r="D207" s="277"/>
      <c r="E207" s="277"/>
      <c r="F207" s="298" t="s">
        <v>1167</v>
      </c>
      <c r="G207" s="277"/>
      <c r="H207" s="277" t="s">
        <v>1168</v>
      </c>
      <c r="I207" s="277"/>
      <c r="J207" s="277"/>
      <c r="K207" s="320"/>
    </row>
    <row r="208" ht="15" customHeight="1">
      <c r="B208" s="299"/>
      <c r="C208" s="277"/>
      <c r="D208" s="277"/>
      <c r="E208" s="277"/>
      <c r="F208" s="298" t="s">
        <v>1165</v>
      </c>
      <c r="G208" s="277"/>
      <c r="H208" s="277" t="s">
        <v>1329</v>
      </c>
      <c r="I208" s="277"/>
      <c r="J208" s="277"/>
      <c r="K208" s="320"/>
    </row>
    <row r="209" ht="15" customHeight="1">
      <c r="B209" s="337"/>
      <c r="C209" s="305"/>
      <c r="D209" s="305"/>
      <c r="E209" s="305"/>
      <c r="F209" s="298" t="s">
        <v>1169</v>
      </c>
      <c r="G209" s="283"/>
      <c r="H209" s="324" t="s">
        <v>1170</v>
      </c>
      <c r="I209" s="324"/>
      <c r="J209" s="324"/>
      <c r="K209" s="338"/>
    </row>
    <row r="210" ht="15" customHeight="1">
      <c r="B210" s="337"/>
      <c r="C210" s="305"/>
      <c r="D210" s="305"/>
      <c r="E210" s="305"/>
      <c r="F210" s="298" t="s">
        <v>1171</v>
      </c>
      <c r="G210" s="283"/>
      <c r="H210" s="324" t="s">
        <v>1330</v>
      </c>
      <c r="I210" s="324"/>
      <c r="J210" s="324"/>
      <c r="K210" s="338"/>
    </row>
    <row r="211" ht="15" customHeight="1">
      <c r="B211" s="337"/>
      <c r="C211" s="305"/>
      <c r="D211" s="305"/>
      <c r="E211" s="305"/>
      <c r="F211" s="339"/>
      <c r="G211" s="283"/>
      <c r="H211" s="340"/>
      <c r="I211" s="340"/>
      <c r="J211" s="340"/>
      <c r="K211" s="338"/>
    </row>
    <row r="212" ht="15" customHeight="1">
      <c r="B212" s="337"/>
      <c r="C212" s="277" t="s">
        <v>1292</v>
      </c>
      <c r="D212" s="305"/>
      <c r="E212" s="305"/>
      <c r="F212" s="298">
        <v>1</v>
      </c>
      <c r="G212" s="283"/>
      <c r="H212" s="324" t="s">
        <v>1331</v>
      </c>
      <c r="I212" s="324"/>
      <c r="J212" s="324"/>
      <c r="K212" s="338"/>
    </row>
    <row r="213" ht="15" customHeight="1">
      <c r="B213" s="337"/>
      <c r="C213" s="305"/>
      <c r="D213" s="305"/>
      <c r="E213" s="305"/>
      <c r="F213" s="298">
        <v>2</v>
      </c>
      <c r="G213" s="283"/>
      <c r="H213" s="324" t="s">
        <v>1332</v>
      </c>
      <c r="I213" s="324"/>
      <c r="J213" s="324"/>
      <c r="K213" s="338"/>
    </row>
    <row r="214" ht="15" customHeight="1">
      <c r="B214" s="337"/>
      <c r="C214" s="305"/>
      <c r="D214" s="305"/>
      <c r="E214" s="305"/>
      <c r="F214" s="298">
        <v>3</v>
      </c>
      <c r="G214" s="283"/>
      <c r="H214" s="324" t="s">
        <v>1333</v>
      </c>
      <c r="I214" s="324"/>
      <c r="J214" s="324"/>
      <c r="K214" s="338"/>
    </row>
    <row r="215" ht="15" customHeight="1">
      <c r="B215" s="337"/>
      <c r="C215" s="305"/>
      <c r="D215" s="305"/>
      <c r="E215" s="305"/>
      <c r="F215" s="298">
        <v>4</v>
      </c>
      <c r="G215" s="283"/>
      <c r="H215" s="324" t="s">
        <v>1334</v>
      </c>
      <c r="I215" s="324"/>
      <c r="J215" s="324"/>
      <c r="K215" s="338"/>
    </row>
    <row r="216" ht="12.75" customHeight="1">
      <c r="B216" s="341"/>
      <c r="C216" s="342"/>
      <c r="D216" s="342"/>
      <c r="E216" s="342"/>
      <c r="F216" s="342"/>
      <c r="G216" s="342"/>
      <c r="H216" s="342"/>
      <c r="I216" s="342"/>
      <c r="J216" s="342"/>
      <c r="K216" s="343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Kerl Jindřich</dc:creator>
  <cp:lastModifiedBy>Kerl Jindřich</cp:lastModifiedBy>
  <dcterms:created xsi:type="dcterms:W3CDTF">2018-06-08T04:18:03Z</dcterms:created>
  <dcterms:modified xsi:type="dcterms:W3CDTF">2018-06-08T04:18:13Z</dcterms:modified>
</cp:coreProperties>
</file>